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D:\CDG\Documents\ModelloLA\LA2022\"/>
    </mc:Choice>
  </mc:AlternateContent>
  <xr:revisionPtr revIDLastSave="0" documentId="13_ncr:1_{F8856C04-8EBE-4220-B737-AD161884C8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. Modello CP" sheetId="3" r:id="rId1"/>
    <sheet name="1. Voci per Destinazione" sheetId="5" r:id="rId2"/>
    <sheet name="2. Transcodifica CP-CE" sheetId="2" r:id="rId3"/>
    <sheet name="Modello CE" sheetId="6" r:id="rId4"/>
    <sheet name="Bil. ver." sheetId="8" r:id="rId5"/>
    <sheet name="3. Incrocio_Conti_CdC_2" sheetId="4" state="hidden" r:id="rId6"/>
  </sheets>
  <externalReferences>
    <externalReference r:id="rId7"/>
    <externalReference r:id="rId8"/>
  </externalReferences>
  <definedNames>
    <definedName name="_" localSheetId="4" hidden="1">{#N/A,#N/A,FALSE,"B1";#N/A,#N/A,FALSE,"B2";#N/A,#N/A,FALSE,"B3";#N/A,#N/A,FALSE,"A4";#N/A,#N/A,FALSE,"A3";#N/A,#N/A,FALSE,"A2";#N/A,#N/A,FALSE,"A1";#N/A,#N/A,FALSE,"Indice"}</definedName>
    <definedName name="_" hidden="1">{#N/A,#N/A,FALSE,"B1";#N/A,#N/A,FALSE,"B2";#N/A,#N/A,FALSE,"B3";#N/A,#N/A,FALSE,"A4";#N/A,#N/A,FALSE,"A3";#N/A,#N/A,FALSE,"A2";#N/A,#N/A,FALSE,"A1";#N/A,#N/A,FALSE,"Indice"}</definedName>
    <definedName name="_xlnm._FilterDatabase" localSheetId="0" hidden="1">'0. Modello CP'!$A$1:$P$170</definedName>
    <definedName name="_xlnm._FilterDatabase" localSheetId="1" hidden="1">'1. Voci per Destinazione'!$A$1:$K$441</definedName>
    <definedName name="_xlnm._FilterDatabase" localSheetId="2" hidden="1">'2. Transcodifica CP-CE'!$A$3:$E$558</definedName>
    <definedName name="_xlnm._FilterDatabase" localSheetId="5" hidden="1">'3. Incrocio_Conti_CdC_2'!$A$2:$N$473</definedName>
    <definedName name="_xlnm._FilterDatabase" localSheetId="4" hidden="1">'Bil. ver.'!$B$1:$O$1346</definedName>
    <definedName name="_xlnm._FilterDatabase" localSheetId="3" hidden="1">'Modello CE'!$A$1:$H$560</definedName>
    <definedName name="aa" localSheetId="4" hidden="1">{#N/A,#N/A,FALSE,"B1";#N/A,#N/A,FALSE,"B2";#N/A,#N/A,FALSE,"B3";#N/A,#N/A,FALSE,"A4";#N/A,#N/A,FALSE,"A3";#N/A,#N/A,FALSE,"A2";#N/A,#N/A,FALSE,"A1";#N/A,#N/A,FALSE,"Indice"}</definedName>
    <definedName name="aa" hidden="1">{#N/A,#N/A,FALSE,"B1";#N/A,#N/A,FALSE,"B2";#N/A,#N/A,FALSE,"B3";#N/A,#N/A,FALSE,"A4";#N/A,#N/A,FALSE,"A3";#N/A,#N/A,FALSE,"A2";#N/A,#N/A,FALSE,"A1";#N/A,#N/A,FALSE,"Indice"}</definedName>
    <definedName name="aaa" localSheetId="4" hidden="1">{#N/A,#N/A,FALSE,"B3";#N/A,#N/A,FALSE,"B2";#N/A,#N/A,FALSE,"B1"}</definedName>
    <definedName name="aaa" hidden="1">{#N/A,#N/A,FALSE,"B3";#N/A,#N/A,FALSE,"B2";#N/A,#N/A,FALSE,"B1"}</definedName>
    <definedName name="aaaaaa" localSheetId="4" hidden="1">[1]Bloomberg!#REF!</definedName>
    <definedName name="aaaaaa" hidden="1">[1]Bloomberg!#REF!</definedName>
    <definedName name="aaaaaaaa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mama" localSheetId="4" hidden="1">{#N/A,#N/A,FALSE,"B3";#N/A,#N/A,FALSE,"B2";#N/A,#N/A,FALSE,"B1"}</definedName>
    <definedName name="amama" hidden="1">{#N/A,#N/A,FALSE,"B3";#N/A,#N/A,FALSE,"B2";#N/A,#N/A,FALSE,"B1"}</definedName>
    <definedName name="_xlnm.Print_Area" localSheetId="0">'0. Modello CP'!$A$1:$BK$170</definedName>
    <definedName name="_xlnm.Print_Area" localSheetId="2">'2. Transcodifica CP-CE'!$A$2:$F$569</definedName>
    <definedName name="b" localSheetId="4" hidden="1">{#N/A,#N/A,FALSE,"B3";#N/A,#N/A,FALSE,"B2";#N/A,#N/A,FALSE,"B1"}</definedName>
    <definedName name="b" hidden="1">{#N/A,#N/A,FALSE,"B3";#N/A,#N/A,FALSE,"B2";#N/A,#N/A,FALSE,"B1"}</definedName>
    <definedName name="Base_PPT" localSheetId="4" hidden="1">[1]Bloomberg!#REF!</definedName>
    <definedName name="Base_PPT" hidden="1">[1]Bloomberg!#REF!</definedName>
    <definedName name="bb" localSheetId="4" hidden="1">{#N/A,#N/A,FALSE,"Indice"}</definedName>
    <definedName name="bb" hidden="1">{#N/A,#N/A,FALSE,"Indice"}</definedName>
    <definedName name="bg" localSheetId="4" hidden="1">{#N/A,#N/A,FALSE,"A4";#N/A,#N/A,FALSE,"A3";#N/A,#N/A,FALSE,"A2";#N/A,#N/A,FALSE,"A1"}</definedName>
    <definedName name="bg" hidden="1">{#N/A,#N/A,FALSE,"A4";#N/A,#N/A,FALSE,"A3";#N/A,#N/A,FALSE,"A2";#N/A,#N/A,FALSE,"A1"}</definedName>
    <definedName name="BLPB1" localSheetId="4" hidden="1">[2]Bloomberg!#REF!</definedName>
    <definedName name="BLPB1" hidden="1">[2]Bloomberg!#REF!</definedName>
    <definedName name="bnmbm" localSheetId="4" hidden="1">{#N/A,#N/A,TRUE,"Main Issues";#N/A,#N/A,TRUE,"Income statement ($)"}</definedName>
    <definedName name="bnmbm" hidden="1">{#N/A,#N/A,TRUE,"Main Issues";#N/A,#N/A,TRUE,"Income statement ($)"}</definedName>
    <definedName name="cc" localSheetId="4" hidden="1">{#N/A,#N/A,FALSE,"Indice"}</definedName>
    <definedName name="cc" hidden="1">{#N/A,#N/A,FALSE,"Indice"}</definedName>
    <definedName name="cd" localSheetId="4" hidden="1">{#N/A,#N/A,FALSE,"Indice"}</definedName>
    <definedName name="cd" hidden="1">{#N/A,#N/A,FALSE,"Indice"}</definedName>
    <definedName name="cer" localSheetId="4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d" localSheetId="4" hidden="1">{#N/A,#N/A,FALSE,"B3";#N/A,#N/A,FALSE,"B2";#N/A,#N/A,FALSE,"B1"}</definedName>
    <definedName name="cerd" hidden="1">{#N/A,#N/A,FALSE,"B3";#N/A,#N/A,FALSE,"B2";#N/A,#N/A,FALSE,"B1"}</definedName>
    <definedName name="cerdo" localSheetId="4" hidden="1">{#N/A,#N/A,FALSE,"B3";#N/A,#N/A,FALSE,"B2";#N/A,#N/A,FALSE,"B1"}</definedName>
    <definedName name="cerdo" hidden="1">{#N/A,#N/A,FALSE,"B3";#N/A,#N/A,FALSE,"B2";#N/A,#N/A,FALSE,"B1"}</definedName>
    <definedName name="cersa" localSheetId="4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sa" localSheetId="4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ostola" localSheetId="4" hidden="1">{#N/A,#N/A,FALSE,"Indice"}</definedName>
    <definedName name="costola" hidden="1">{#N/A,#N/A,FALSE,"Indice"}</definedName>
    <definedName name="coto" localSheetId="4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v" localSheetId="4" hidden="1">{#N/A,#N/A,FALSE,"Indice"}</definedName>
    <definedName name="cv" hidden="1">{#N/A,#N/A,FALSE,"Indice"}</definedName>
    <definedName name="da" localSheetId="4" hidden="1">{#N/A,#N/A,FALSE,"A4";#N/A,#N/A,FALSE,"A3";#N/A,#N/A,FALSE,"A2";#N/A,#N/A,FALSE,"A1"}</definedName>
    <definedName name="da" hidden="1">{#N/A,#N/A,FALSE,"A4";#N/A,#N/A,FALSE,"A3";#N/A,#N/A,FALSE,"A2";#N/A,#N/A,FALSE,"A1"}</definedName>
    <definedName name="db" localSheetId="4" hidden="1">{#N/A,#N/A,FALSE,"B1";#N/A,#N/A,FALSE,"B2";#N/A,#N/A,FALSE,"B3";#N/A,#N/A,FALSE,"A4";#N/A,#N/A,FALSE,"A3";#N/A,#N/A,FALSE,"A2";#N/A,#N/A,FALSE,"A1";#N/A,#N/A,FALSE,"Indice"}</definedName>
    <definedName name="db" hidden="1">{#N/A,#N/A,FALSE,"B1";#N/A,#N/A,FALSE,"B2";#N/A,#N/A,FALSE,"B3";#N/A,#N/A,FALSE,"A4";#N/A,#N/A,FALSE,"A3";#N/A,#N/A,FALSE,"A2";#N/A,#N/A,FALSE,"A1";#N/A,#N/A,FALSE,"Indice"}</definedName>
    <definedName name="dc" localSheetId="4" hidden="1">{#N/A,#N/A,FALSE,"A4";#N/A,#N/A,FALSE,"A3";#N/A,#N/A,FALSE,"A2";#N/A,#N/A,FALSE,"A1"}</definedName>
    <definedName name="dc" hidden="1">{#N/A,#N/A,FALSE,"A4";#N/A,#N/A,FALSE,"A3";#N/A,#N/A,FALSE,"A2";#N/A,#N/A,FALSE,"A1"}</definedName>
    <definedName name="de" localSheetId="4" hidden="1">{#N/A,#N/A,FALSE,"B3";#N/A,#N/A,FALSE,"B2";#N/A,#N/A,FALSE,"B1"}</definedName>
    <definedName name="de" hidden="1">{#N/A,#N/A,FALSE,"B3";#N/A,#N/A,FALSE,"B2";#N/A,#N/A,FALSE,"B1"}</definedName>
    <definedName name="derto" localSheetId="4" hidden="1">{#N/A,#N/A,FALSE,"B3";#N/A,#N/A,FALSE,"B2";#N/A,#N/A,FALSE,"B1"}</definedName>
    <definedName name="derto" hidden="1">{#N/A,#N/A,FALSE,"B3";#N/A,#N/A,FALSE,"B2";#N/A,#N/A,FALSE,"B1"}</definedName>
    <definedName name="dsa" localSheetId="4" hidden="1">{#N/A,#N/A,FALSE,"B3";#N/A,#N/A,FALSE,"B2";#N/A,#N/A,FALSE,"B1"}</definedName>
    <definedName name="dsa" hidden="1">{#N/A,#N/A,FALSE,"B3";#N/A,#N/A,FALSE,"B2";#N/A,#N/A,FALSE,"B1"}</definedName>
    <definedName name="ewq" localSheetId="4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fert" localSheetId="4" hidden="1">{#N/A,#N/A,FALSE,"A4";#N/A,#N/A,FALSE,"A3";#N/A,#N/A,FALSE,"A2";#N/A,#N/A,FALSE,"A1"}</definedName>
    <definedName name="fert" hidden="1">{#N/A,#N/A,FALSE,"A4";#N/A,#N/A,FALSE,"A3";#N/A,#N/A,FALSE,"A2";#N/A,#N/A,FALSE,"A1"}</definedName>
    <definedName name="fr" localSheetId="4" hidden="1">{#N/A,#N/A,FALSE,"Indice"}</definedName>
    <definedName name="fr" hidden="1">{#N/A,#N/A,FALSE,"Indice"}</definedName>
    <definedName name="ger" localSheetId="4" hidden="1">{#N/A,#N/A,FALSE,"Indice"}</definedName>
    <definedName name="ger" hidden="1">{#N/A,#N/A,FALSE,"Indice"}</definedName>
    <definedName name="gerc" localSheetId="4" hidden="1">{#N/A,#N/A,FALSE,"Indice"}</definedName>
    <definedName name="gerc" hidden="1">{#N/A,#N/A,FALSE,"Indice"}</definedName>
    <definedName name="germo" localSheetId="4" hidden="1">{#N/A,#N/A,FALSE,"Indice"}</definedName>
    <definedName name="germo" hidden="1">{#N/A,#N/A,FALSE,"Indice"}</definedName>
    <definedName name="gino" localSheetId="4" hidden="1">{#N/A,#N/A,FALSE,"Indice"}</definedName>
    <definedName name="gino" hidden="1">{#N/A,#N/A,FALSE,"Indice"}</definedName>
    <definedName name="hiu" localSheetId="4" hidden="1">{#N/A,#N/A,FALSE,"Indice"}</definedName>
    <definedName name="hiu" hidden="1">{#N/A,#N/A,FALSE,"Indice"}</definedName>
    <definedName name="io" localSheetId="4" hidden="1">{#N/A,#N/A,FALSE,"Indice"}</definedName>
    <definedName name="io" hidden="1">{#N/A,#N/A,FALSE,"Indice"}</definedName>
    <definedName name="iou" localSheetId="4" hidden="1">{#N/A,#N/A,FALSE,"B3";#N/A,#N/A,FALSE,"B2";#N/A,#N/A,FALSE,"B1"}</definedName>
    <definedName name="iou" hidden="1">{#N/A,#N/A,FALSE,"B3";#N/A,#N/A,FALSE,"B2";#N/A,#N/A,FALSE,"B1"}</definedName>
    <definedName name="jh" localSheetId="4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ki" localSheetId="4" hidden="1">{#N/A,#N/A,FALSE,"Indice"}</definedName>
    <definedName name="ki" hidden="1">{#N/A,#N/A,FALSE,"Indice"}</definedName>
    <definedName name="kkhjkjkjkl" localSheetId="4" hidden="1">{#N/A,#N/A,FALSE,"B3";#N/A,#N/A,FALSE,"B2";#N/A,#N/A,FALSE,"B1"}</definedName>
    <definedName name="kkhjkjkjkl" hidden="1">{#N/A,#N/A,FALSE,"B3";#N/A,#N/A,FALSE,"B2";#N/A,#N/A,FALSE,"B1"}</definedName>
    <definedName name="kl" localSheetId="4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oi" localSheetId="4" hidden="1">{#N/A,#N/A,FALSE,"A4";#N/A,#N/A,FALSE,"A3";#N/A,#N/A,FALSE,"A2";#N/A,#N/A,FALSE,"A1"}</definedName>
    <definedName name="kloi" hidden="1">{#N/A,#N/A,FALSE,"A4";#N/A,#N/A,FALSE,"A3";#N/A,#N/A,FALSE,"A2";#N/A,#N/A,FALSE,"A1"}</definedName>
    <definedName name="li" localSheetId="4" hidden="1">{#N/A,#N/A,FALSE,"A4";#N/A,#N/A,FALSE,"A3";#N/A,#N/A,FALSE,"A2";#N/A,#N/A,FALSE,"A1"}</definedName>
    <definedName name="li" hidden="1">{#N/A,#N/A,FALSE,"A4";#N/A,#N/A,FALSE,"A3";#N/A,#N/A,FALSE,"A2";#N/A,#N/A,FALSE,"A1"}</definedName>
    <definedName name="LIU" localSheetId="4" hidden="1">{#N/A,#N/A,FALSE,"A4";#N/A,#N/A,FALSE,"A3";#N/A,#N/A,FALSE,"A2";#N/A,#N/A,FALSE,"A1"}</definedName>
    <definedName name="LIU" hidden="1">{#N/A,#N/A,FALSE,"A4";#N/A,#N/A,FALSE,"A3";#N/A,#N/A,FALSE,"A2";#N/A,#N/A,FALSE,"A1"}</definedName>
    <definedName name="lkjh" localSheetId="4" hidden="1">{#N/A,#N/A,FALSE,"Indice"}</definedName>
    <definedName name="lkjh" hidden="1">{#N/A,#N/A,FALSE,"Indice"}</definedName>
    <definedName name="ll" localSheetId="4" hidden="1">{#N/A,#N/A,FALSE,"B3";#N/A,#N/A,FALSE,"B2";#N/A,#N/A,FALSE,"B1"}</definedName>
    <definedName name="ll" hidden="1">{#N/A,#N/A,FALSE,"B3";#N/A,#N/A,FALSE,"B2";#N/A,#N/A,FALSE,"B1"}</definedName>
    <definedName name="lo" localSheetId="4" hidden="1">{#N/A,#N/A,FALSE,"B3";#N/A,#N/A,FALSE,"B2";#N/A,#N/A,FALSE,"B1"}</definedName>
    <definedName name="lo" hidden="1">{#N/A,#N/A,FALSE,"B3";#N/A,#N/A,FALSE,"B2";#N/A,#N/A,FALSE,"B1"}</definedName>
    <definedName name="ly" localSheetId="4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marco" localSheetId="4" hidden="1">{#N/A,#N/A,FALSE,"Indice"}</definedName>
    <definedName name="marco" hidden="1">{#N/A,#N/A,FALSE,"Indice"}</definedName>
    <definedName name="MATT" localSheetId="4" hidden="1">{#N/A,#N/A,TRUE,"Main Issues";#N/A,#N/A,TRUE,"Income statement ($)"}</definedName>
    <definedName name="MATT" hidden="1">{#N/A,#N/A,TRUE,"Main Issues";#N/A,#N/A,TRUE,"Income statement ($)"}</definedName>
    <definedName name="min" localSheetId="4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o" localSheetId="4" hidden="1">{#N/A,#N/A,FALSE,"Indice"}</definedName>
    <definedName name="mio" hidden="1">{#N/A,#N/A,FALSE,"Indice"}</definedName>
    <definedName name="mn" localSheetId="4" hidden="1">{#N/A,#N/A,FALSE,"Indice"}</definedName>
    <definedName name="mn" hidden="1">{#N/A,#N/A,FALSE,"Indice"}</definedName>
    <definedName name="moi" localSheetId="4" hidden="1">{#N/A,#N/A,FALSE,"A4";#N/A,#N/A,FALSE,"A3";#N/A,#N/A,FALSE,"A2";#N/A,#N/A,FALSE,"A1"}</definedName>
    <definedName name="moi" hidden="1">{#N/A,#N/A,FALSE,"A4";#N/A,#N/A,FALSE,"A3";#N/A,#N/A,FALSE,"A2";#N/A,#N/A,FALSE,"A1"}</definedName>
    <definedName name="muy" localSheetId="4" hidden="1">{#N/A,#N/A,FALSE,"B3";#N/A,#N/A,FALSE,"B2";#N/A,#N/A,FALSE,"B1"}</definedName>
    <definedName name="muy" hidden="1">{#N/A,#N/A,FALSE,"B3";#N/A,#N/A,FALSE,"B2";#N/A,#N/A,FALSE,"B1"}</definedName>
    <definedName name="nn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ok" localSheetId="4" hidden="1">{#N/A,#N/A,FALSE,"B3";#N/A,#N/A,FALSE,"B2";#N/A,#N/A,FALSE,"B1"}</definedName>
    <definedName name="ok" hidden="1">{#N/A,#N/A,FALSE,"B3";#N/A,#N/A,FALSE,"B2";#N/A,#N/A,FALSE,"B1"}</definedName>
    <definedName name="old" localSheetId="4" hidden="1">{#N/A,#N/A,FALSE,"A4";#N/A,#N/A,FALSE,"A3";#N/A,#N/A,FALSE,"A2";#N/A,#N/A,FALSE,"A1"}</definedName>
    <definedName name="old" hidden="1">{#N/A,#N/A,FALSE,"A4";#N/A,#N/A,FALSE,"A3";#N/A,#N/A,FALSE,"A2";#N/A,#N/A,FALSE,"A1"}</definedName>
    <definedName name="pippo" localSheetId="4" hidden="1">{#N/A,#N/A,FALSE,"Indice"}</definedName>
    <definedName name="pippo" hidden="1">{#N/A,#N/A,FALSE,"Indice"}</definedName>
    <definedName name="pluto" localSheetId="4" hidden="1">{#N/A,#N/A,FALSE,"Indice"}</definedName>
    <definedName name="pluto" hidden="1">{#N/A,#N/A,FALSE,"Indice"}</definedName>
    <definedName name="pppppppppppppppp" localSheetId="4" hidden="1">{#N/A,#N/A,FALSE,"B1";#N/A,#N/A,FALSE,"B2";#N/A,#N/A,FALSE,"B3";#N/A,#N/A,FALSE,"A4";#N/A,#N/A,FALSE,"A3";#N/A,#N/A,FALSE,"A2";#N/A,#N/A,FALSE,"A1";#N/A,#N/A,FALSE,"Indice"}</definedName>
    <definedName name="pppppppppppppppp" hidden="1">{#N/A,#N/A,FALSE,"B1";#N/A,#N/A,FALSE,"B2";#N/A,#N/A,FALSE,"B3";#N/A,#N/A,FALSE,"A4";#N/A,#N/A,FALSE,"A3";#N/A,#N/A,FALSE,"A2";#N/A,#N/A,FALSE,"A1";#N/A,#N/A,FALSE,"Indice"}</definedName>
    <definedName name="pwoefu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W" localSheetId="4" hidden="1">{#N/A,#N/A,FALSE,"Indice"}</definedName>
    <definedName name="QW" hidden="1">{#N/A,#N/A,FALSE,"Indice"}</definedName>
    <definedName name="resa" localSheetId="4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sa" localSheetId="4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der" localSheetId="4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e" localSheetId="4" hidden="1">{#N/A,#N/A,FALSE,"Indice"}</definedName>
    <definedName name="sae" hidden="1">{#N/A,#N/A,FALSE,"Indice"}</definedName>
    <definedName name="sq" localSheetId="4" hidden="1">{#N/A,#N/A,FALSE,"Indice"}</definedName>
    <definedName name="sq" hidden="1">{#N/A,#N/A,FALSE,"Indice"}</definedName>
    <definedName name="SS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w" localSheetId="4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td" localSheetId="4" hidden="1">{#N/A,#N/A,FALSE,"Indice"}</definedName>
    <definedName name="td" hidden="1">{#N/A,#N/A,FALSE,"Indice"}</definedName>
    <definedName name="_xlnm.Print_Titles" localSheetId="0">'0. Modello CP'!$A:$D,'0. Modello CP'!$1:$5</definedName>
    <definedName name="_xlnm.Print_Titles" localSheetId="2">'2. Transcodifica CP-CE'!$3:$3</definedName>
    <definedName name="tre" localSheetId="4" hidden="1">{#N/A,#N/A,FALSE,"Indice"}</definedName>
    <definedName name="tre" hidden="1">{#N/A,#N/A,FALSE,"Indice"}</definedName>
    <definedName name="ver" localSheetId="4" hidden="1">{#N/A,#N/A,FALSE,"B3";#N/A,#N/A,FALSE,"B2";#N/A,#N/A,FALSE,"B1"}</definedName>
    <definedName name="ver" hidden="1">{#N/A,#N/A,FALSE,"B3";#N/A,#N/A,FALSE,"B2";#N/A,#N/A,FALSE,"B1"}</definedName>
    <definedName name="verd" localSheetId="4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fi" localSheetId="4" hidden="1">{#N/A,#N/A,FALSE,"A4";#N/A,#N/A,FALSE,"A3";#N/A,#N/A,FALSE,"A2";#N/A,#N/A,FALSE,"A1"}</definedName>
    <definedName name="verfi" hidden="1">{#N/A,#N/A,FALSE,"A4";#N/A,#N/A,FALSE,"A3";#N/A,#N/A,FALSE,"A2";#N/A,#N/A,FALSE,"A1"}</definedName>
    <definedName name="vf" localSheetId="4" hidden="1">{#N/A,#N/A,FALSE,"A4";#N/A,#N/A,FALSE,"A3";#N/A,#N/A,FALSE,"A2";#N/A,#N/A,FALSE,"A1"}</definedName>
    <definedName name="vf" hidden="1">{#N/A,#N/A,FALSE,"A4";#N/A,#N/A,FALSE,"A3";#N/A,#N/A,FALSE,"A2";#N/A,#N/A,FALSE,"A1"}</definedName>
    <definedName name="vio" localSheetId="4" hidden="1">{#N/A,#N/A,FALSE,"A4";#N/A,#N/A,FALSE,"A3";#N/A,#N/A,FALSE,"A2";#N/A,#N/A,FALSE,"A1"}</definedName>
    <definedName name="vio" hidden="1">{#N/A,#N/A,FALSE,"A4";#N/A,#N/A,FALSE,"A3";#N/A,#N/A,FALSE,"A2";#N/A,#N/A,FALSE,"A1"}</definedName>
    <definedName name="wrn.Danilo." localSheetId="4" hidden="1">{#N/A,#N/A,TRUE,"Main Issues";#N/A,#N/A,TRUE,"Income statement ($)"}</definedName>
    <definedName name="wrn.Danilo." hidden="1">{#N/A,#N/A,TRUE,"Main Issues";#N/A,#N/A,TRUE,"Income statement ($)"}</definedName>
    <definedName name="wrn.Elaborati._.di._.sintesi." localSheetId="4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Indice." localSheetId="4" hidden="1">{#N/A,#N/A,FALSE,"Indice"}</definedName>
    <definedName name="wrn.Indice." hidden="1">{#N/A,#N/A,FALSE,"Indice"}</definedName>
    <definedName name="wrn.Modello.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localSheetId="4" hidden="1">{#N/A,#N/A,FALSE,"B3";#N/A,#N/A,FALSE,"B2";#N/A,#N/A,FALSE,"B1"}</definedName>
    <definedName name="wrn.Prospetti._.di._.bilancio." hidden="1">{#N/A,#N/A,FALSE,"B3";#N/A,#N/A,FALSE,"B2";#N/A,#N/A,FALSE,"B1"}</definedName>
    <definedName name="wrn.Tutti." localSheetId="4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Valuation." localSheetId="4" hidden="1">{#N/A,#N/A,FALSE,"Colombo";#N/A,#N/A,FALSE,"Colata";#N/A,#N/A,FALSE,"Colombo + Colata"}</definedName>
    <definedName name="wrn.Valuation." hidden="1">{#N/A,#N/A,FALSE,"Colombo";#N/A,#N/A,FALSE,"Colata";#N/A,#N/A,FALSE,"Colombo + Colata"}</definedName>
    <definedName name="x" localSheetId="4" hidden="1">{#N/A,#N/A,FALSE,"B1";#N/A,#N/A,FALSE,"B2";#N/A,#N/A,FALSE,"B3";#N/A,#N/A,FALSE,"A4";#N/A,#N/A,FALSE,"A3";#N/A,#N/A,FALSE,"A2";#N/A,#N/A,FALSE,"A1";#N/A,#N/A,FALSE,"Indice"}</definedName>
    <definedName name="x" hidden="1">{#N/A,#N/A,FALSE,"B1";#N/A,#N/A,FALSE,"B2";#N/A,#N/A,FALSE,"B3";#N/A,#N/A,FALSE,"A4";#N/A,#N/A,FALSE,"A3";#N/A,#N/A,FALSE,"A2";#N/A,#N/A,FALSE,"A1";#N/A,#N/A,FALSE,"Indice"}</definedName>
    <definedName name="xas" localSheetId="4" hidden="1">{#N/A,#N/A,FALSE,"Indice"}</definedName>
    <definedName name="xas" hidden="1">{#N/A,#N/A,FALSE,"Indice"}</definedName>
    <definedName name="ZA" localSheetId="4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zaz" localSheetId="4" hidden="1">{#N/A,#N/A,FALSE,"B1";#N/A,#N/A,FALSE,"B2";#N/A,#N/A,FALSE,"B3";#N/A,#N/A,FALSE,"A4";#N/A,#N/A,FALSE,"A3";#N/A,#N/A,FALSE,"A2";#N/A,#N/A,FALSE,"A1";#N/A,#N/A,FALSE,"Indice"}</definedName>
    <definedName name="zazaz" hidden="1">{#N/A,#N/A,FALSE,"B1";#N/A,#N/A,FALSE,"B2";#N/A,#N/A,FALSE,"B3";#N/A,#N/A,FALSE,"A4";#N/A,#N/A,FALSE,"A3";#N/A,#N/A,FALSE,"A2";#N/A,#N/A,FALSE,"A1";#N/A,#N/A,FALSE,"Indice"}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62" i="3" l="1"/>
  <c r="AG161" i="3"/>
  <c r="AG160" i="3"/>
  <c r="AG159" i="3"/>
  <c r="AG158" i="3"/>
  <c r="AG157" i="3"/>
  <c r="AG163" i="3" s="1"/>
  <c r="AG156" i="3"/>
  <c r="AG155" i="3"/>
  <c r="BJ163" i="3"/>
  <c r="BI163" i="3"/>
  <c r="BH163" i="3"/>
  <c r="BG163" i="3"/>
  <c r="BF163" i="3"/>
  <c r="BE163" i="3"/>
  <c r="BD163" i="3"/>
  <c r="BC163" i="3"/>
  <c r="BB163" i="3"/>
  <c r="BA163" i="3"/>
  <c r="AY163" i="3"/>
  <c r="AX163" i="3"/>
  <c r="AW163" i="3"/>
  <c r="AV163" i="3"/>
  <c r="AT163" i="3"/>
  <c r="AS163" i="3"/>
  <c r="AR163" i="3"/>
  <c r="AQ163" i="3"/>
  <c r="AP163" i="3"/>
  <c r="AO163" i="3"/>
  <c r="AN163" i="3"/>
  <c r="AL163" i="3"/>
  <c r="AK163" i="3"/>
  <c r="AJ163" i="3"/>
  <c r="AI163" i="3"/>
  <c r="AH163" i="3"/>
  <c r="AF163" i="3"/>
  <c r="AG146" i="3"/>
  <c r="AG147" i="3"/>
  <c r="AG148" i="3"/>
  <c r="AG145" i="3"/>
  <c r="AG139" i="3"/>
  <c r="AG135" i="3"/>
  <c r="AG130" i="3"/>
  <c r="AG128" i="3"/>
  <c r="AG125" i="3"/>
  <c r="AU163" i="3" l="1"/>
  <c r="BK103" i="3" l="1"/>
  <c r="AG122" i="3"/>
  <c r="AG119" i="3"/>
  <c r="AG118" i="3"/>
  <c r="AG117" i="3"/>
  <c r="AG116" i="3"/>
  <c r="AG114" i="3"/>
  <c r="AG113" i="3"/>
  <c r="AG110" i="3"/>
  <c r="AG109" i="3"/>
  <c r="AG108" i="3"/>
  <c r="AG107" i="3"/>
  <c r="AG103" i="3"/>
  <c r="AG102" i="3"/>
  <c r="AG101" i="3"/>
  <c r="AG76" i="3"/>
  <c r="AG75" i="3"/>
  <c r="AG74" i="3"/>
  <c r="AG73" i="3"/>
  <c r="AG72" i="3"/>
  <c r="AG71" i="3"/>
  <c r="AG70" i="3"/>
  <c r="AG69" i="3"/>
  <c r="AG83" i="3"/>
  <c r="AG82" i="3"/>
  <c r="AG81" i="3"/>
  <c r="AG80" i="3"/>
  <c r="AG79" i="3"/>
  <c r="AG78" i="3"/>
  <c r="AG12" i="3"/>
  <c r="AA12" i="3"/>
  <c r="AA162" i="3"/>
  <c r="AA161" i="3"/>
  <c r="AA160" i="3"/>
  <c r="AA159" i="3"/>
  <c r="AA158" i="3"/>
  <c r="AA157" i="3"/>
  <c r="AA156" i="3"/>
  <c r="AA155" i="3"/>
  <c r="AA153" i="3"/>
  <c r="AA152" i="3"/>
  <c r="AA150" i="3"/>
  <c r="AA148" i="3"/>
  <c r="AA147" i="3"/>
  <c r="AA146" i="3"/>
  <c r="AG85" i="3" l="1"/>
  <c r="AA145" i="3"/>
  <c r="AA140" i="3"/>
  <c r="AG140" i="3" s="1"/>
  <c r="AA139" i="3"/>
  <c r="AA138" i="3"/>
  <c r="AG138" i="3" s="1"/>
  <c r="AA137" i="3"/>
  <c r="AG137" i="3" s="1"/>
  <c r="AA136" i="3"/>
  <c r="AG136" i="3" s="1"/>
  <c r="AA135" i="3"/>
  <c r="AA132" i="3"/>
  <c r="AG132" i="3" s="1"/>
  <c r="AA131" i="3"/>
  <c r="AG131" i="3" s="1"/>
  <c r="AA130" i="3"/>
  <c r="AA129" i="3"/>
  <c r="AG129" i="3" s="1"/>
  <c r="AA128" i="3"/>
  <c r="AA127" i="3"/>
  <c r="AG127" i="3" s="1"/>
  <c r="AA126" i="3"/>
  <c r="AG126" i="3" s="1"/>
  <c r="AA125" i="3"/>
  <c r="AB116" i="3"/>
  <c r="AB114" i="3"/>
  <c r="AB110" i="3"/>
  <c r="X140" i="3" l="1"/>
  <c r="X143" i="3"/>
  <c r="X142" i="3"/>
  <c r="X141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R69" i="3" l="1"/>
  <c r="Z83" i="3"/>
  <c r="Z82" i="3"/>
  <c r="Z81" i="3"/>
  <c r="Z80" i="3"/>
  <c r="Z68" i="3"/>
  <c r="Z44" i="3"/>
  <c r="AD100" i="3"/>
  <c r="AC100" i="3"/>
  <c r="AA80" i="3" l="1"/>
  <c r="R15" i="3"/>
  <c r="R12" i="3"/>
  <c r="R10" i="3"/>
  <c r="R7" i="3"/>
  <c r="R61" i="3"/>
  <c r="R65" i="3"/>
  <c r="L91" i="3"/>
  <c r="L89" i="3"/>
  <c r="L88" i="3"/>
  <c r="L87" i="3"/>
  <c r="L86" i="3"/>
  <c r="X83" i="3"/>
  <c r="X82" i="3"/>
  <c r="X81" i="3"/>
  <c r="X80" i="3"/>
  <c r="P62" i="3" l="1"/>
  <c r="R62" i="3" s="1"/>
  <c r="R66" i="3" s="1"/>
  <c r="E20" i="3"/>
  <c r="E16" i="3"/>
  <c r="L11" i="3"/>
  <c r="F11" i="3"/>
  <c r="E11" i="3"/>
  <c r="L8" i="3"/>
  <c r="E8" i="3"/>
  <c r="J92" i="3" l="1"/>
  <c r="T92" i="3" s="1"/>
  <c r="W92" i="3"/>
  <c r="J145" i="3" l="1"/>
  <c r="J146" i="3"/>
  <c r="J147" i="3"/>
  <c r="J148" i="3"/>
  <c r="P65" i="3" l="1"/>
  <c r="P59" i="3" l="1"/>
  <c r="P57" i="3"/>
  <c r="P55" i="3"/>
  <c r="E52" i="3"/>
  <c r="L52" i="3"/>
  <c r="F52" i="3"/>
  <c r="L51" i="3"/>
  <c r="L50" i="3"/>
  <c r="L49" i="3"/>
  <c r="P46" i="3"/>
  <c r="P41" i="3"/>
  <c r="P39" i="3"/>
  <c r="P33" i="3"/>
  <c r="P32" i="3"/>
  <c r="L27" i="3"/>
  <c r="L26" i="3"/>
  <c r="I121" i="6"/>
  <c r="J11" i="3" l="1"/>
  <c r="J93" i="3" l="1"/>
  <c r="R93" i="3" s="1"/>
  <c r="J94" i="3"/>
  <c r="R94" i="3" s="1"/>
  <c r="J95" i="3"/>
  <c r="R95" i="3" s="1"/>
  <c r="J96" i="3"/>
  <c r="R96" i="3" s="1"/>
  <c r="J97" i="3"/>
  <c r="J98" i="3"/>
  <c r="R98" i="3" s="1"/>
  <c r="J99" i="3"/>
  <c r="R99" i="3" s="1"/>
  <c r="R92" i="3"/>
  <c r="F100" i="3"/>
  <c r="G100" i="3"/>
  <c r="H100" i="3"/>
  <c r="I100" i="3"/>
  <c r="E100" i="3"/>
  <c r="R97" i="3"/>
  <c r="J129" i="3" l="1"/>
  <c r="R129" i="3" s="1"/>
  <c r="I190" i="6"/>
  <c r="BK10" i="3" l="1"/>
  <c r="BK167" i="3"/>
  <c r="BK166" i="3"/>
  <c r="BK164" i="3"/>
  <c r="BK161" i="3"/>
  <c r="BK160" i="3"/>
  <c r="BK159" i="3"/>
  <c r="BK158" i="3"/>
  <c r="BK157" i="3"/>
  <c r="BK156" i="3"/>
  <c r="BK155" i="3"/>
  <c r="BK163" i="3" s="1"/>
  <c r="BK153" i="3"/>
  <c r="BK152" i="3"/>
  <c r="BK150" i="3"/>
  <c r="BK151" i="3" s="1"/>
  <c r="BK148" i="3"/>
  <c r="BK147" i="3"/>
  <c r="BK146" i="3"/>
  <c r="BK145" i="3"/>
  <c r="AZ167" i="3"/>
  <c r="AZ166" i="3"/>
  <c r="AZ168" i="3" s="1"/>
  <c r="AZ162" i="3"/>
  <c r="AZ161" i="3"/>
  <c r="AZ160" i="3"/>
  <c r="AZ159" i="3"/>
  <c r="AZ158" i="3"/>
  <c r="AZ157" i="3"/>
  <c r="AZ156" i="3"/>
  <c r="AZ155" i="3"/>
  <c r="AZ153" i="3"/>
  <c r="AZ152" i="3"/>
  <c r="AZ154" i="3" s="1"/>
  <c r="AZ150" i="3"/>
  <c r="AZ151" i="3" s="1"/>
  <c r="AZ148" i="3"/>
  <c r="AZ147" i="3"/>
  <c r="AZ146" i="3"/>
  <c r="AZ145" i="3"/>
  <c r="AM167" i="3"/>
  <c r="AM166" i="3"/>
  <c r="AM164" i="3"/>
  <c r="AM162" i="3"/>
  <c r="AM161" i="3"/>
  <c r="AM160" i="3"/>
  <c r="AM159" i="3"/>
  <c r="AM158" i="3"/>
  <c r="AM157" i="3"/>
  <c r="AM156" i="3"/>
  <c r="AM155" i="3"/>
  <c r="AM153" i="3"/>
  <c r="AM152" i="3"/>
  <c r="AM154" i="3" s="1"/>
  <c r="AM150" i="3"/>
  <c r="AM151" i="3" s="1"/>
  <c r="AM148" i="3"/>
  <c r="AM147" i="3"/>
  <c r="AM146" i="3"/>
  <c r="AM145" i="3"/>
  <c r="BJ168" i="3"/>
  <c r="BI168" i="3"/>
  <c r="BH168" i="3"/>
  <c r="BG168" i="3"/>
  <c r="BF168" i="3"/>
  <c r="BE168" i="3"/>
  <c r="BD168" i="3"/>
  <c r="BC168" i="3"/>
  <c r="BB168" i="3"/>
  <c r="BA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L168" i="3"/>
  <c r="AK168" i="3"/>
  <c r="AJ168" i="3"/>
  <c r="AI168" i="3"/>
  <c r="AH168" i="3"/>
  <c r="AG168" i="3"/>
  <c r="AF168" i="3"/>
  <c r="BJ154" i="3"/>
  <c r="BI154" i="3"/>
  <c r="BH154" i="3"/>
  <c r="BG154" i="3"/>
  <c r="BF154" i="3"/>
  <c r="BE154" i="3"/>
  <c r="BD154" i="3"/>
  <c r="BC154" i="3"/>
  <c r="BB154" i="3"/>
  <c r="BA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L154" i="3"/>
  <c r="AK154" i="3"/>
  <c r="AJ154" i="3"/>
  <c r="AI154" i="3"/>
  <c r="AH154" i="3"/>
  <c r="AG154" i="3"/>
  <c r="AF154" i="3"/>
  <c r="BJ151" i="3"/>
  <c r="BI151" i="3"/>
  <c r="BH151" i="3"/>
  <c r="BG151" i="3"/>
  <c r="BF151" i="3"/>
  <c r="BE151" i="3"/>
  <c r="BD151" i="3"/>
  <c r="BC151" i="3"/>
  <c r="BB151" i="3"/>
  <c r="BA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L151" i="3"/>
  <c r="AK151" i="3"/>
  <c r="AJ151" i="3"/>
  <c r="AI151" i="3"/>
  <c r="AH151" i="3"/>
  <c r="AG151" i="3"/>
  <c r="AF151" i="3"/>
  <c r="BJ149" i="3"/>
  <c r="BI149" i="3"/>
  <c r="BH149" i="3"/>
  <c r="BG149" i="3"/>
  <c r="BF149" i="3"/>
  <c r="BE149" i="3"/>
  <c r="BD149" i="3"/>
  <c r="BC149" i="3"/>
  <c r="BB149" i="3"/>
  <c r="BA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L149" i="3"/>
  <c r="AK149" i="3"/>
  <c r="AJ149" i="3"/>
  <c r="AI149" i="3"/>
  <c r="AH149" i="3"/>
  <c r="AG149" i="3"/>
  <c r="AF149" i="3"/>
  <c r="W81" i="3"/>
  <c r="AB85" i="3"/>
  <c r="AC85" i="3"/>
  <c r="AD85" i="3"/>
  <c r="BJ144" i="3"/>
  <c r="BI144" i="3"/>
  <c r="BH144" i="3"/>
  <c r="BG144" i="3"/>
  <c r="BF144" i="3"/>
  <c r="BE144" i="3"/>
  <c r="BD144" i="3"/>
  <c r="BC144" i="3"/>
  <c r="BA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L144" i="3"/>
  <c r="AK144" i="3"/>
  <c r="AJ144" i="3"/>
  <c r="AI144" i="3"/>
  <c r="AZ125" i="3"/>
  <c r="BK143" i="3"/>
  <c r="BK142" i="3"/>
  <c r="BK141" i="3"/>
  <c r="BK140" i="3"/>
  <c r="BK139" i="3"/>
  <c r="BK138" i="3"/>
  <c r="BK137" i="3"/>
  <c r="BK136" i="3"/>
  <c r="BK135" i="3"/>
  <c r="BK134" i="3"/>
  <c r="BK133" i="3"/>
  <c r="BK132" i="3"/>
  <c r="BK128" i="3"/>
  <c r="BK127" i="3"/>
  <c r="BK125" i="3"/>
  <c r="BK124" i="3"/>
  <c r="AZ143" i="3"/>
  <c r="AZ142" i="3"/>
  <c r="AZ141" i="3"/>
  <c r="AZ139" i="3"/>
  <c r="AZ138" i="3"/>
  <c r="AZ137" i="3"/>
  <c r="AZ136" i="3"/>
  <c r="AZ135" i="3"/>
  <c r="AZ134" i="3"/>
  <c r="AZ133" i="3"/>
  <c r="AZ132" i="3"/>
  <c r="AZ131" i="3"/>
  <c r="AZ130" i="3"/>
  <c r="AZ129" i="3"/>
  <c r="AZ128" i="3"/>
  <c r="AZ127" i="3"/>
  <c r="AZ126" i="3"/>
  <c r="AZ124" i="3"/>
  <c r="W145" i="3"/>
  <c r="W146" i="3"/>
  <c r="AZ163" i="3" l="1"/>
  <c r="AM163" i="3"/>
  <c r="BK154" i="3"/>
  <c r="AZ149" i="3"/>
  <c r="BK149" i="3"/>
  <c r="AM168" i="3"/>
  <c r="AM149" i="3"/>
  <c r="BK168" i="3"/>
  <c r="AZ140" i="3"/>
  <c r="AZ144" i="3" s="1"/>
  <c r="AM142" i="3"/>
  <c r="AM131" i="3"/>
  <c r="AM129" i="3"/>
  <c r="AM128" i="3"/>
  <c r="AM125" i="3"/>
  <c r="AM143" i="3"/>
  <c r="AM135" i="3"/>
  <c r="AM134" i="3"/>
  <c r="AM133" i="3"/>
  <c r="BK122" i="3" l="1"/>
  <c r="BK121" i="3"/>
  <c r="BK120" i="3"/>
  <c r="BK119" i="3"/>
  <c r="BK118" i="3"/>
  <c r="BK117" i="3"/>
  <c r="BK116" i="3"/>
  <c r="BK115" i="3"/>
  <c r="BK114" i="3"/>
  <c r="BK113" i="3"/>
  <c r="BK112" i="3"/>
  <c r="BK111" i="3"/>
  <c r="BK110" i="3"/>
  <c r="BK109" i="3"/>
  <c r="BK108" i="3"/>
  <c r="BK107" i="3"/>
  <c r="BK106" i="3"/>
  <c r="BK105" i="3"/>
  <c r="BK104" i="3"/>
  <c r="BK102" i="3"/>
  <c r="BK101" i="3"/>
  <c r="AZ122" i="3"/>
  <c r="AZ121" i="3"/>
  <c r="AZ120" i="3"/>
  <c r="AZ119" i="3"/>
  <c r="AZ118" i="3"/>
  <c r="AZ117" i="3"/>
  <c r="AZ116" i="3"/>
  <c r="AZ115" i="3"/>
  <c r="AZ114" i="3"/>
  <c r="AZ113" i="3"/>
  <c r="AZ112" i="3"/>
  <c r="AZ111" i="3"/>
  <c r="AZ110" i="3"/>
  <c r="AZ108" i="3"/>
  <c r="AZ107" i="3"/>
  <c r="AZ106" i="3"/>
  <c r="AZ105" i="3"/>
  <c r="AZ104" i="3"/>
  <c r="AZ103" i="3"/>
  <c r="AZ102" i="3"/>
  <c r="AZ101" i="3"/>
  <c r="BJ123" i="3"/>
  <c r="BI123" i="3"/>
  <c r="BH123" i="3"/>
  <c r="BG123" i="3"/>
  <c r="BF123" i="3"/>
  <c r="BE123" i="3"/>
  <c r="BD123" i="3"/>
  <c r="BC123" i="3"/>
  <c r="BB123" i="3"/>
  <c r="BA123" i="3"/>
  <c r="AY123" i="3"/>
  <c r="AX123" i="3"/>
  <c r="AW123" i="3"/>
  <c r="AV123" i="3"/>
  <c r="AU123" i="3"/>
  <c r="AS123" i="3"/>
  <c r="AR123" i="3"/>
  <c r="AQ123" i="3"/>
  <c r="AP123" i="3"/>
  <c r="AO123" i="3"/>
  <c r="AN123" i="3"/>
  <c r="AL123" i="3"/>
  <c r="AK123" i="3"/>
  <c r="AJ123" i="3"/>
  <c r="AH123" i="3"/>
  <c r="BK99" i="3"/>
  <c r="BK98" i="3"/>
  <c r="BK97" i="3"/>
  <c r="BK96" i="3"/>
  <c r="BK95" i="3"/>
  <c r="BK94" i="3"/>
  <c r="BK93" i="3"/>
  <c r="BK92" i="3"/>
  <c r="BK91" i="3"/>
  <c r="AZ99" i="3"/>
  <c r="AZ98" i="3"/>
  <c r="AZ97" i="3"/>
  <c r="AZ96" i="3"/>
  <c r="AZ95" i="3"/>
  <c r="AZ94" i="3"/>
  <c r="AZ93" i="3"/>
  <c r="AZ92" i="3"/>
  <c r="AZ91" i="3"/>
  <c r="AM99" i="3"/>
  <c r="AM98" i="3"/>
  <c r="AM97" i="3"/>
  <c r="AM94" i="3"/>
  <c r="AM93" i="3"/>
  <c r="AM91" i="3"/>
  <c r="BJ100" i="3"/>
  <c r="BI100" i="3"/>
  <c r="BH100" i="3"/>
  <c r="BG100" i="3"/>
  <c r="BF100" i="3"/>
  <c r="BE100" i="3"/>
  <c r="BD100" i="3"/>
  <c r="BC100" i="3"/>
  <c r="BB100" i="3"/>
  <c r="BA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L100" i="3"/>
  <c r="AK100" i="3"/>
  <c r="AJ100" i="3"/>
  <c r="AI100" i="3"/>
  <c r="AH100" i="3"/>
  <c r="AF100" i="3"/>
  <c r="BJ90" i="3"/>
  <c r="BI90" i="3"/>
  <c r="BH90" i="3"/>
  <c r="BG90" i="3"/>
  <c r="BF90" i="3"/>
  <c r="BE90" i="3"/>
  <c r="BD90" i="3"/>
  <c r="BC90" i="3"/>
  <c r="BB90" i="3"/>
  <c r="BA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L90" i="3"/>
  <c r="AK90" i="3"/>
  <c r="AJ90" i="3"/>
  <c r="AI90" i="3"/>
  <c r="AH90" i="3"/>
  <c r="AG90" i="3"/>
  <c r="AF90" i="3"/>
  <c r="BK89" i="3"/>
  <c r="BL89" i="3" s="1"/>
  <c r="BK88" i="3"/>
  <c r="BK87" i="3"/>
  <c r="BK86" i="3"/>
  <c r="AZ89" i="3"/>
  <c r="AZ88" i="3"/>
  <c r="AZ87" i="3"/>
  <c r="AZ86" i="3"/>
  <c r="AM89" i="3"/>
  <c r="AM90" i="3" s="1"/>
  <c r="AM88" i="3"/>
  <c r="AM87" i="3"/>
  <c r="AM86" i="3"/>
  <c r="BJ85" i="3"/>
  <c r="BI85" i="3"/>
  <c r="BH85" i="3"/>
  <c r="BG85" i="3"/>
  <c r="BF85" i="3"/>
  <c r="BE85" i="3"/>
  <c r="BD85" i="3"/>
  <c r="BC85" i="3"/>
  <c r="BB85" i="3"/>
  <c r="BA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L85" i="3"/>
  <c r="AK85" i="3"/>
  <c r="AJ85" i="3"/>
  <c r="AI85" i="3"/>
  <c r="AH85" i="3"/>
  <c r="AF85" i="3"/>
  <c r="AM84" i="3"/>
  <c r="AM79" i="3"/>
  <c r="AZ84" i="3"/>
  <c r="AZ83" i="3"/>
  <c r="AZ82" i="3"/>
  <c r="AZ81" i="3"/>
  <c r="AZ80" i="3"/>
  <c r="AZ79" i="3"/>
  <c r="AZ78" i="3"/>
  <c r="BK84" i="3"/>
  <c r="BK83" i="3"/>
  <c r="BK82" i="3"/>
  <c r="BK81" i="3"/>
  <c r="BK80" i="3"/>
  <c r="BK79" i="3"/>
  <c r="BK78" i="3"/>
  <c r="AM70" i="3"/>
  <c r="AM68" i="3"/>
  <c r="BK76" i="3"/>
  <c r="BK75" i="3"/>
  <c r="BK74" i="3"/>
  <c r="BK73" i="3"/>
  <c r="BK72" i="3"/>
  <c r="BK71" i="3"/>
  <c r="BK70" i="3"/>
  <c r="BK69" i="3"/>
  <c r="BK68" i="3"/>
  <c r="BM68" i="3" s="1"/>
  <c r="AZ76" i="3"/>
  <c r="AZ75" i="3"/>
  <c r="AZ74" i="3"/>
  <c r="AZ73" i="3"/>
  <c r="AZ72" i="3"/>
  <c r="AZ71" i="3"/>
  <c r="AZ70" i="3"/>
  <c r="AZ69" i="3"/>
  <c r="AZ68" i="3"/>
  <c r="AT77" i="3"/>
  <c r="BJ77" i="3"/>
  <c r="BI77" i="3"/>
  <c r="BH77" i="3"/>
  <c r="BG77" i="3"/>
  <c r="BF77" i="3"/>
  <c r="BE77" i="3"/>
  <c r="BD77" i="3"/>
  <c r="BC77" i="3"/>
  <c r="BB77" i="3"/>
  <c r="BA77" i="3"/>
  <c r="AY77" i="3"/>
  <c r="AX77" i="3"/>
  <c r="AW77" i="3"/>
  <c r="AV77" i="3"/>
  <c r="AU77" i="3"/>
  <c r="AS77" i="3"/>
  <c r="AR77" i="3"/>
  <c r="AQ77" i="3"/>
  <c r="AP77" i="3"/>
  <c r="AO77" i="3"/>
  <c r="AN77" i="3"/>
  <c r="AL77" i="3"/>
  <c r="AK77" i="3"/>
  <c r="AJ77" i="3"/>
  <c r="AI77" i="3"/>
  <c r="AH77" i="3"/>
  <c r="AF77" i="3"/>
  <c r="BJ66" i="3"/>
  <c r="BI66" i="3"/>
  <c r="BH66" i="3"/>
  <c r="BG66" i="3"/>
  <c r="BF66" i="3"/>
  <c r="BE66" i="3"/>
  <c r="BD66" i="3"/>
  <c r="BC66" i="3"/>
  <c r="BB66" i="3"/>
  <c r="BA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L66" i="3"/>
  <c r="AK66" i="3"/>
  <c r="AJ66" i="3"/>
  <c r="AI66" i="3"/>
  <c r="AH66" i="3"/>
  <c r="AG66" i="3"/>
  <c r="AF66" i="3"/>
  <c r="BK65" i="3"/>
  <c r="BK64" i="3"/>
  <c r="BK63" i="3"/>
  <c r="AZ65" i="3"/>
  <c r="AZ64" i="3"/>
  <c r="AZ63" i="3"/>
  <c r="BL63" i="3" s="1"/>
  <c r="AM65" i="3"/>
  <c r="AM64" i="3"/>
  <c r="AM63" i="3"/>
  <c r="BK62" i="3"/>
  <c r="BK66" i="3" s="1"/>
  <c r="BK59" i="3"/>
  <c r="BK57" i="3"/>
  <c r="BK55" i="3"/>
  <c r="BK56" i="3" s="1"/>
  <c r="AZ62" i="3"/>
  <c r="AZ59" i="3"/>
  <c r="AZ57" i="3"/>
  <c r="AZ55" i="3"/>
  <c r="AZ56" i="3" s="1"/>
  <c r="AM62" i="3"/>
  <c r="AM66" i="3" s="1"/>
  <c r="AM59" i="3"/>
  <c r="AM60" i="3" s="1"/>
  <c r="AM57" i="3"/>
  <c r="AM58" i="3" s="1"/>
  <c r="AM55" i="3"/>
  <c r="AM56" i="3" s="1"/>
  <c r="BK60" i="3"/>
  <c r="BJ60" i="3"/>
  <c r="BI60" i="3"/>
  <c r="BH60" i="3"/>
  <c r="BG60" i="3"/>
  <c r="BF60" i="3"/>
  <c r="BF61" i="3" s="1"/>
  <c r="BE60" i="3"/>
  <c r="BD60" i="3"/>
  <c r="BC60" i="3"/>
  <c r="BB60" i="3"/>
  <c r="BA60" i="3"/>
  <c r="BA61" i="3" s="1"/>
  <c r="AY60" i="3"/>
  <c r="AX60" i="3"/>
  <c r="AW60" i="3"/>
  <c r="AV60" i="3"/>
  <c r="AU60" i="3"/>
  <c r="AT60" i="3"/>
  <c r="AS60" i="3"/>
  <c r="AR60" i="3"/>
  <c r="AR61" i="3" s="1"/>
  <c r="AQ60" i="3"/>
  <c r="AP60" i="3"/>
  <c r="AO60" i="3"/>
  <c r="AN60" i="3"/>
  <c r="AL60" i="3"/>
  <c r="AK60" i="3"/>
  <c r="AJ60" i="3"/>
  <c r="AI60" i="3"/>
  <c r="AH60" i="3"/>
  <c r="AG60" i="3"/>
  <c r="AF60" i="3"/>
  <c r="BK58" i="3"/>
  <c r="BJ58" i="3"/>
  <c r="BI58" i="3"/>
  <c r="BI61" i="3" s="1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L58" i="3"/>
  <c r="AK58" i="3"/>
  <c r="AJ58" i="3"/>
  <c r="AI58" i="3"/>
  <c r="AH58" i="3"/>
  <c r="AG58" i="3"/>
  <c r="AF58" i="3"/>
  <c r="BJ56" i="3"/>
  <c r="BI56" i="3"/>
  <c r="BH56" i="3"/>
  <c r="BG56" i="3"/>
  <c r="BF56" i="3"/>
  <c r="BE56" i="3"/>
  <c r="BD56" i="3"/>
  <c r="BC56" i="3"/>
  <c r="BB56" i="3"/>
  <c r="BA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L56" i="3"/>
  <c r="AK56" i="3"/>
  <c r="AJ56" i="3"/>
  <c r="AI56" i="3"/>
  <c r="AH56" i="3"/>
  <c r="AG56" i="3"/>
  <c r="AF56" i="3"/>
  <c r="BK53" i="3"/>
  <c r="BK52" i="3"/>
  <c r="BK51" i="3"/>
  <c r="BK50" i="3"/>
  <c r="BK49" i="3"/>
  <c r="AZ53" i="3"/>
  <c r="AZ51" i="3"/>
  <c r="BL51" i="3" s="1"/>
  <c r="AZ50" i="3"/>
  <c r="AZ49" i="3"/>
  <c r="AM53" i="3"/>
  <c r="AM52" i="3"/>
  <c r="AM51" i="3"/>
  <c r="AM50" i="3"/>
  <c r="AM49" i="3"/>
  <c r="BK54" i="3"/>
  <c r="BJ54" i="3"/>
  <c r="BI54" i="3"/>
  <c r="BH54" i="3"/>
  <c r="BG54" i="3"/>
  <c r="BF54" i="3"/>
  <c r="BE54" i="3"/>
  <c r="BD54" i="3"/>
  <c r="BC54" i="3"/>
  <c r="BB54" i="3"/>
  <c r="BA54" i="3"/>
  <c r="AY54" i="3"/>
  <c r="AX54" i="3"/>
  <c r="AW54" i="3"/>
  <c r="AV54" i="3"/>
  <c r="AU54" i="3"/>
  <c r="AS54" i="3"/>
  <c r="AR54" i="3"/>
  <c r="AQ54" i="3"/>
  <c r="AP54" i="3"/>
  <c r="AO54" i="3"/>
  <c r="AN54" i="3"/>
  <c r="AL54" i="3"/>
  <c r="AK54" i="3"/>
  <c r="AJ54" i="3"/>
  <c r="AI54" i="3"/>
  <c r="AH54" i="3"/>
  <c r="AG54" i="3"/>
  <c r="AF54" i="3"/>
  <c r="BK47" i="3"/>
  <c r="BK46" i="3"/>
  <c r="BK45" i="3"/>
  <c r="BK48" i="3" s="1"/>
  <c r="BK44" i="3"/>
  <c r="AZ47" i="3"/>
  <c r="AZ46" i="3"/>
  <c r="AZ45" i="3"/>
  <c r="AZ44" i="3"/>
  <c r="AM47" i="3"/>
  <c r="AM46" i="3"/>
  <c r="AM45" i="3"/>
  <c r="AM48" i="3" s="1"/>
  <c r="AM44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L48" i="3"/>
  <c r="AK48" i="3"/>
  <c r="AJ48" i="3"/>
  <c r="AI48" i="3"/>
  <c r="AH48" i="3"/>
  <c r="AG48" i="3"/>
  <c r="AF48" i="3"/>
  <c r="AD48" i="3"/>
  <c r="AC48" i="3"/>
  <c r="AB48" i="3"/>
  <c r="AA48" i="3"/>
  <c r="P48" i="3"/>
  <c r="N48" i="3"/>
  <c r="L48" i="3"/>
  <c r="I48" i="3"/>
  <c r="H48" i="3"/>
  <c r="G48" i="3"/>
  <c r="F48" i="3"/>
  <c r="E48" i="3"/>
  <c r="BK41" i="3"/>
  <c r="BK40" i="3"/>
  <c r="BK39" i="3"/>
  <c r="BK36" i="3"/>
  <c r="BK35" i="3"/>
  <c r="BK34" i="3"/>
  <c r="BK33" i="3"/>
  <c r="BK32" i="3"/>
  <c r="AZ41" i="3"/>
  <c r="AZ40" i="3"/>
  <c r="AZ39" i="3"/>
  <c r="AM41" i="3"/>
  <c r="AM40" i="3"/>
  <c r="AM39" i="3"/>
  <c r="BJ42" i="3"/>
  <c r="BI42" i="3"/>
  <c r="BH42" i="3"/>
  <c r="BG42" i="3"/>
  <c r="BF42" i="3"/>
  <c r="BE42" i="3"/>
  <c r="BD42" i="3"/>
  <c r="BC42" i="3"/>
  <c r="BB42" i="3"/>
  <c r="BA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L42" i="3"/>
  <c r="AK42" i="3"/>
  <c r="AJ42" i="3"/>
  <c r="AI42" i="3"/>
  <c r="AH42" i="3"/>
  <c r="AG42" i="3"/>
  <c r="AF42" i="3"/>
  <c r="AD42" i="3"/>
  <c r="AC42" i="3"/>
  <c r="AB42" i="3"/>
  <c r="AA42" i="3"/>
  <c r="AZ36" i="3"/>
  <c r="AZ35" i="3"/>
  <c r="AZ34" i="3"/>
  <c r="AZ33" i="3"/>
  <c r="AZ32" i="3"/>
  <c r="AZ30" i="3"/>
  <c r="AZ29" i="3"/>
  <c r="AZ27" i="3"/>
  <c r="AZ26" i="3"/>
  <c r="AZ25" i="3"/>
  <c r="AZ24" i="3"/>
  <c r="AZ23" i="3"/>
  <c r="AZ21" i="3"/>
  <c r="BL49" i="3"/>
  <c r="BL50" i="3"/>
  <c r="BL145" i="3"/>
  <c r="BL148" i="3"/>
  <c r="BL150" i="3"/>
  <c r="BL152" i="3"/>
  <c r="BL153" i="3"/>
  <c r="BL155" i="3"/>
  <c r="BL156" i="3"/>
  <c r="BL157" i="3"/>
  <c r="BL158" i="3"/>
  <c r="BL159" i="3"/>
  <c r="BL160" i="3"/>
  <c r="BL161" i="3"/>
  <c r="BL162" i="3"/>
  <c r="BL164" i="3"/>
  <c r="BL166" i="3"/>
  <c r="BL167" i="3"/>
  <c r="BJ37" i="3"/>
  <c r="BI37" i="3"/>
  <c r="BH37" i="3"/>
  <c r="BG37" i="3"/>
  <c r="BF37" i="3"/>
  <c r="BE37" i="3"/>
  <c r="BD37" i="3"/>
  <c r="BC37" i="3"/>
  <c r="BB37" i="3"/>
  <c r="BA37" i="3"/>
  <c r="AY37" i="3"/>
  <c r="AY38" i="3" s="1"/>
  <c r="AY43" i="3" s="1"/>
  <c r="AX37" i="3"/>
  <c r="AW37" i="3"/>
  <c r="AV37" i="3"/>
  <c r="AU37" i="3"/>
  <c r="AT37" i="3"/>
  <c r="AS37" i="3"/>
  <c r="AR37" i="3"/>
  <c r="AQ37" i="3"/>
  <c r="AP37" i="3"/>
  <c r="AP38" i="3" s="1"/>
  <c r="AO37" i="3"/>
  <c r="AN37" i="3"/>
  <c r="AN38" i="3" s="1"/>
  <c r="AL37" i="3"/>
  <c r="AK37" i="3"/>
  <c r="AJ37" i="3"/>
  <c r="AI37" i="3"/>
  <c r="AH37" i="3"/>
  <c r="AG37" i="3"/>
  <c r="AF37" i="3"/>
  <c r="AD37" i="3"/>
  <c r="AC37" i="3"/>
  <c r="AB37" i="3"/>
  <c r="AA37" i="3"/>
  <c r="BK30" i="3"/>
  <c r="BK29" i="3"/>
  <c r="BK27" i="3"/>
  <c r="BK26" i="3"/>
  <c r="BK25" i="3"/>
  <c r="BK24" i="3"/>
  <c r="BK23" i="3"/>
  <c r="BK21" i="3"/>
  <c r="BK20" i="3"/>
  <c r="BK22" i="3" s="1"/>
  <c r="BK19" i="3"/>
  <c r="AM36" i="3"/>
  <c r="AM35" i="3"/>
  <c r="BL35" i="3" s="1"/>
  <c r="AM34" i="3"/>
  <c r="BL34" i="3" s="1"/>
  <c r="AM33" i="3"/>
  <c r="AM32" i="3"/>
  <c r="AM30" i="3"/>
  <c r="AM29" i="3"/>
  <c r="AM31" i="3" s="1"/>
  <c r="AM27" i="3"/>
  <c r="AM26" i="3"/>
  <c r="AM25" i="3"/>
  <c r="AM24" i="3"/>
  <c r="AM23" i="3"/>
  <c r="AM21" i="3"/>
  <c r="AM20" i="3"/>
  <c r="AM19" i="3"/>
  <c r="BJ31" i="3"/>
  <c r="BI31" i="3"/>
  <c r="BH31" i="3"/>
  <c r="BG31" i="3"/>
  <c r="BF31" i="3"/>
  <c r="BE31" i="3"/>
  <c r="BD31" i="3"/>
  <c r="BC31" i="3"/>
  <c r="BB31" i="3"/>
  <c r="BA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L31" i="3"/>
  <c r="AK31" i="3"/>
  <c r="AJ31" i="3"/>
  <c r="AI31" i="3"/>
  <c r="AH31" i="3"/>
  <c r="AG31" i="3"/>
  <c r="AF31" i="3"/>
  <c r="AD31" i="3"/>
  <c r="AC31" i="3"/>
  <c r="AB31" i="3"/>
  <c r="AA31" i="3"/>
  <c r="BJ28" i="3"/>
  <c r="BI28" i="3"/>
  <c r="BH28" i="3"/>
  <c r="BG28" i="3"/>
  <c r="BF28" i="3"/>
  <c r="BE28" i="3"/>
  <c r="BD28" i="3"/>
  <c r="BC28" i="3"/>
  <c r="BB28" i="3"/>
  <c r="BA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L28" i="3"/>
  <c r="AK28" i="3"/>
  <c r="AJ28" i="3"/>
  <c r="AI28" i="3"/>
  <c r="AH28" i="3"/>
  <c r="AG28" i="3"/>
  <c r="AF28" i="3"/>
  <c r="BJ22" i="3"/>
  <c r="BI22" i="3"/>
  <c r="BH22" i="3"/>
  <c r="BG22" i="3"/>
  <c r="BF22" i="3"/>
  <c r="BE22" i="3"/>
  <c r="BD22" i="3"/>
  <c r="BC22" i="3"/>
  <c r="BB22" i="3"/>
  <c r="BA22" i="3"/>
  <c r="AY22" i="3"/>
  <c r="AX22" i="3"/>
  <c r="AW22" i="3"/>
  <c r="AV22" i="3"/>
  <c r="AU22" i="3"/>
  <c r="AT22" i="3"/>
  <c r="AS22" i="3"/>
  <c r="AQ22" i="3"/>
  <c r="AP22" i="3"/>
  <c r="AO22" i="3"/>
  <c r="AN22" i="3"/>
  <c r="AL22" i="3"/>
  <c r="AK22" i="3"/>
  <c r="AJ22" i="3"/>
  <c r="AI22" i="3"/>
  <c r="AH22" i="3"/>
  <c r="AG22" i="3"/>
  <c r="AF22" i="3"/>
  <c r="BK17" i="3"/>
  <c r="AZ17" i="3"/>
  <c r="AM17" i="3"/>
  <c r="BJ18" i="3"/>
  <c r="BI18" i="3"/>
  <c r="BH18" i="3"/>
  <c r="BG18" i="3"/>
  <c r="BF18" i="3"/>
  <c r="BE18" i="3"/>
  <c r="BD18" i="3"/>
  <c r="BC18" i="3"/>
  <c r="BB18" i="3"/>
  <c r="BA18" i="3"/>
  <c r="AY18" i="3"/>
  <c r="AX18" i="3"/>
  <c r="AW18" i="3"/>
  <c r="AV18" i="3"/>
  <c r="AU18" i="3"/>
  <c r="AS18" i="3"/>
  <c r="AR18" i="3"/>
  <c r="AQ18" i="3"/>
  <c r="AP18" i="3"/>
  <c r="AO18" i="3"/>
  <c r="AN18" i="3"/>
  <c r="AL18" i="3"/>
  <c r="AK18" i="3"/>
  <c r="AJ18" i="3"/>
  <c r="AI18" i="3"/>
  <c r="AH18" i="3"/>
  <c r="AG18" i="3"/>
  <c r="AF18" i="3"/>
  <c r="BK16" i="3"/>
  <c r="AM16" i="3"/>
  <c r="AM15" i="3"/>
  <c r="BK15" i="3"/>
  <c r="BK13" i="3"/>
  <c r="AZ13" i="3"/>
  <c r="AM13" i="3"/>
  <c r="BJ14" i="3"/>
  <c r="BI14" i="3"/>
  <c r="BH14" i="3"/>
  <c r="BG14" i="3"/>
  <c r="BF14" i="3"/>
  <c r="BE14" i="3"/>
  <c r="BD14" i="3"/>
  <c r="BC14" i="3"/>
  <c r="BB14" i="3"/>
  <c r="BA14" i="3"/>
  <c r="AY14" i="3"/>
  <c r="AX14" i="3"/>
  <c r="AW14" i="3"/>
  <c r="AV14" i="3"/>
  <c r="AU14" i="3"/>
  <c r="AS14" i="3"/>
  <c r="AR14" i="3"/>
  <c r="AQ14" i="3"/>
  <c r="AP14" i="3"/>
  <c r="AO14" i="3"/>
  <c r="AN14" i="3"/>
  <c r="AL14" i="3"/>
  <c r="AK14" i="3"/>
  <c r="AJ14" i="3"/>
  <c r="AI14" i="3"/>
  <c r="AH14" i="3"/>
  <c r="AG14" i="3"/>
  <c r="AF14" i="3"/>
  <c r="AZ12" i="3"/>
  <c r="BK12" i="3"/>
  <c r="BK11" i="3"/>
  <c r="AM12" i="3"/>
  <c r="AM11" i="3"/>
  <c r="AZ8" i="3"/>
  <c r="AZ7" i="3"/>
  <c r="AM10" i="3"/>
  <c r="AM14" i="3" s="1"/>
  <c r="AZ6" i="3"/>
  <c r="BK8" i="3"/>
  <c r="BK7" i="3"/>
  <c r="BK6" i="3"/>
  <c r="BJ9" i="3"/>
  <c r="BI9" i="3"/>
  <c r="BH9" i="3"/>
  <c r="BG9" i="3"/>
  <c r="BF9" i="3"/>
  <c r="BE9" i="3"/>
  <c r="BD9" i="3"/>
  <c r="BC9" i="3"/>
  <c r="BB9" i="3"/>
  <c r="BA9" i="3"/>
  <c r="AY9" i="3"/>
  <c r="AX9" i="3"/>
  <c r="AW9" i="3"/>
  <c r="AV9" i="3"/>
  <c r="AU9" i="3"/>
  <c r="AT9" i="3"/>
  <c r="AS9" i="3"/>
  <c r="AR9" i="3"/>
  <c r="AQ9" i="3"/>
  <c r="AP9" i="3"/>
  <c r="AO9" i="3"/>
  <c r="AN9" i="3"/>
  <c r="AM6" i="3"/>
  <c r="AL9" i="3"/>
  <c r="AK9" i="3"/>
  <c r="AF9" i="3"/>
  <c r="AD149" i="3"/>
  <c r="AD151" i="3"/>
  <c r="AC151" i="3"/>
  <c r="AB151" i="3"/>
  <c r="AA151" i="3"/>
  <c r="AD154" i="3"/>
  <c r="AC154" i="3"/>
  <c r="AB154" i="3"/>
  <c r="AA154" i="3"/>
  <c r="AE44" i="3"/>
  <c r="AE68" i="3"/>
  <c r="AD168" i="3"/>
  <c r="AC168" i="3"/>
  <c r="AB168" i="3"/>
  <c r="AA168" i="3"/>
  <c r="AD163" i="3"/>
  <c r="AC163" i="3"/>
  <c r="AB163" i="3"/>
  <c r="AA163" i="3"/>
  <c r="AC149" i="3"/>
  <c r="AB149" i="3"/>
  <c r="AC123" i="3"/>
  <c r="AV165" i="3" l="1"/>
  <c r="AV169" i="3" s="1"/>
  <c r="BE165" i="3"/>
  <c r="BE169" i="3" s="1"/>
  <c r="BL154" i="3"/>
  <c r="BL151" i="3"/>
  <c r="BA38" i="3"/>
  <c r="BI38" i="3"/>
  <c r="AK43" i="3"/>
  <c r="AK67" i="3" s="1"/>
  <c r="BG43" i="3"/>
  <c r="BG67" i="3" s="1"/>
  <c r="AK61" i="3"/>
  <c r="AS61" i="3"/>
  <c r="AW61" i="3"/>
  <c r="AO38" i="3"/>
  <c r="AW38" i="3"/>
  <c r="BF38" i="3"/>
  <c r="AL43" i="3"/>
  <c r="AL67" i="3" s="1"/>
  <c r="AH61" i="3"/>
  <c r="AP61" i="3"/>
  <c r="BG61" i="3"/>
  <c r="BL168" i="3"/>
  <c r="BK9" i="3"/>
  <c r="AZ9" i="3"/>
  <c r="AF38" i="3"/>
  <c r="AM37" i="3"/>
  <c r="AK38" i="3"/>
  <c r="BG38" i="3"/>
  <c r="BL36" i="3"/>
  <c r="AM54" i="3"/>
  <c r="AI61" i="3"/>
  <c r="AQ61" i="3"/>
  <c r="AU61" i="3"/>
  <c r="AY61" i="3"/>
  <c r="BD61" i="3"/>
  <c r="BH61" i="3"/>
  <c r="AZ90" i="3"/>
  <c r="AX38" i="3"/>
  <c r="AV38" i="3"/>
  <c r="BE38" i="3"/>
  <c r="AP43" i="3"/>
  <c r="AP67" i="3" s="1"/>
  <c r="BC61" i="3"/>
  <c r="AG61" i="3"/>
  <c r="AO61" i="3"/>
  <c r="BM6" i="3"/>
  <c r="AS38" i="3"/>
  <c r="BB38" i="3"/>
  <c r="BB43" i="3" s="1"/>
  <c r="BJ38" i="3"/>
  <c r="BJ43" i="3" s="1"/>
  <c r="BJ67" i="3" s="1"/>
  <c r="AU43" i="3"/>
  <c r="AU67" i="3" s="1"/>
  <c r="BJ61" i="3"/>
  <c r="AL61" i="3"/>
  <c r="AX61" i="3"/>
  <c r="BK90" i="3"/>
  <c r="AL38" i="3"/>
  <c r="AQ38" i="3"/>
  <c r="AQ43" i="3" s="1"/>
  <c r="AQ67" i="3" s="1"/>
  <c r="AU38" i="3"/>
  <c r="BD38" i="3"/>
  <c r="BD43" i="3" s="1"/>
  <c r="BD67" i="3" s="1"/>
  <c r="BL33" i="3"/>
  <c r="BK42" i="3"/>
  <c r="BB61" i="3"/>
  <c r="AF61" i="3"/>
  <c r="AJ61" i="3"/>
  <c r="AN61" i="3"/>
  <c r="AV61" i="3"/>
  <c r="BE61" i="3"/>
  <c r="BL59" i="3"/>
  <c r="BL65" i="3"/>
  <c r="AN43" i="3"/>
  <c r="AN67" i="3" s="1"/>
  <c r="AV43" i="3"/>
  <c r="BE43" i="3"/>
  <c r="AF43" i="3"/>
  <c r="AO43" i="3"/>
  <c r="AO67" i="3" s="1"/>
  <c r="AW43" i="3"/>
  <c r="BF43" i="3"/>
  <c r="BF67" i="3" s="1"/>
  <c r="AX43" i="3"/>
  <c r="AX67" i="3" s="1"/>
  <c r="BA43" i="3"/>
  <c r="BA67" i="3" s="1"/>
  <c r="BI43" i="3"/>
  <c r="BI67" i="3" s="1"/>
  <c r="AY67" i="3"/>
  <c r="AS43" i="3"/>
  <c r="AS67" i="3" s="1"/>
  <c r="BK37" i="3"/>
  <c r="AZ28" i="3"/>
  <c r="AZ60" i="3"/>
  <c r="AZ66" i="3"/>
  <c r="AW165" i="3"/>
  <c r="AW169" i="3" s="1"/>
  <c r="BF165" i="3"/>
  <c r="BF169" i="3" s="1"/>
  <c r="AK165" i="3"/>
  <c r="AK169" i="3" s="1"/>
  <c r="AK170" i="3" s="1"/>
  <c r="BK18" i="3"/>
  <c r="BL47" i="3"/>
  <c r="AX165" i="3"/>
  <c r="AX169" i="3" s="1"/>
  <c r="BG165" i="3"/>
  <c r="BG169" i="3" s="1"/>
  <c r="AL165" i="3"/>
  <c r="AL169" i="3" s="1"/>
  <c r="AL170" i="3" s="1"/>
  <c r="BC38" i="3"/>
  <c r="BC43" i="3" s="1"/>
  <c r="BC67" i="3" s="1"/>
  <c r="AM28" i="3"/>
  <c r="BL68" i="3"/>
  <c r="BL44" i="3"/>
  <c r="AM61" i="3"/>
  <c r="AN165" i="3"/>
  <c r="AN169" i="3" s="1"/>
  <c r="BK28" i="3"/>
  <c r="BK31" i="3"/>
  <c r="AM18" i="3"/>
  <c r="AM22" i="3"/>
  <c r="AZ31" i="3"/>
  <c r="BH38" i="3"/>
  <c r="BH43" i="3" s="1"/>
  <c r="BH67" i="3" s="1"/>
  <c r="AZ37" i="3"/>
  <c r="BM44" i="3"/>
  <c r="AU165" i="3"/>
  <c r="AU169" i="3" s="1"/>
  <c r="BH165" i="3"/>
  <c r="BH169" i="3" s="1"/>
  <c r="BL6" i="3"/>
  <c r="AZ100" i="3"/>
  <c r="BK85" i="3"/>
  <c r="AZ85" i="3"/>
  <c r="BK123" i="3"/>
  <c r="BK100" i="3"/>
  <c r="BK77" i="3"/>
  <c r="BK14" i="3"/>
  <c r="AZ77" i="3"/>
  <c r="BL64" i="3"/>
  <c r="BK61" i="3"/>
  <c r="BL55" i="3"/>
  <c r="BL57" i="3"/>
  <c r="BL53" i="3"/>
  <c r="BL46" i="3"/>
  <c r="BL45" i="3"/>
  <c r="BL48" i="3"/>
  <c r="AZ42" i="3"/>
  <c r="BL39" i="3"/>
  <c r="BL41" i="3"/>
  <c r="AM42" i="3"/>
  <c r="BL40" i="3"/>
  <c r="BL32" i="3"/>
  <c r="BL30" i="3"/>
  <c r="BL31" i="3"/>
  <c r="BL29" i="3"/>
  <c r="BG170" i="3" l="1"/>
  <c r="AF67" i="3"/>
  <c r="BL37" i="3"/>
  <c r="BF170" i="3"/>
  <c r="BE67" i="3"/>
  <c r="BE170" i="3" s="1"/>
  <c r="BB67" i="3"/>
  <c r="AU170" i="3"/>
  <c r="BK38" i="3"/>
  <c r="BK43" i="3" s="1"/>
  <c r="BK67" i="3" s="1"/>
  <c r="AN170" i="3"/>
  <c r="AW67" i="3"/>
  <c r="AW170" i="3" s="1"/>
  <c r="AV67" i="3"/>
  <c r="AV170" i="3" s="1"/>
  <c r="BH170" i="3"/>
  <c r="AX170" i="3"/>
  <c r="BL42" i="3"/>
  <c r="AD90" i="3" l="1"/>
  <c r="AC90" i="3"/>
  <c r="AA90" i="3"/>
  <c r="AD77" i="3"/>
  <c r="AC77" i="3"/>
  <c r="AB77" i="3"/>
  <c r="W166" i="3"/>
  <c r="AM69" i="3"/>
  <c r="BL69" i="3" s="1"/>
  <c r="AA66" i="3"/>
  <c r="AD60" i="3"/>
  <c r="AC60" i="3"/>
  <c r="AB60" i="3"/>
  <c r="AA60" i="3"/>
  <c r="AD58" i="3"/>
  <c r="AC58" i="3"/>
  <c r="AB58" i="3"/>
  <c r="AA58" i="3"/>
  <c r="AD56" i="3"/>
  <c r="AC56" i="3"/>
  <c r="AB56" i="3"/>
  <c r="AA56" i="3"/>
  <c r="AD54" i="3"/>
  <c r="AC54" i="3"/>
  <c r="AA54" i="3"/>
  <c r="AD9" i="3"/>
  <c r="AC9" i="3"/>
  <c r="AB9" i="3"/>
  <c r="AD14" i="3"/>
  <c r="AC14" i="3"/>
  <c r="AA14" i="3"/>
  <c r="AD18" i="3"/>
  <c r="AC18" i="3"/>
  <c r="AB18" i="3"/>
  <c r="AD22" i="3"/>
  <c r="AC22" i="3"/>
  <c r="AA22" i="3"/>
  <c r="AD28" i="3"/>
  <c r="AC28" i="3"/>
  <c r="AA28" i="3"/>
  <c r="W167" i="3"/>
  <c r="W164" i="3"/>
  <c r="W162" i="3"/>
  <c r="W161" i="3"/>
  <c r="W160" i="3"/>
  <c r="W159" i="3"/>
  <c r="W158" i="3"/>
  <c r="W157" i="3"/>
  <c r="W156" i="3"/>
  <c r="W155" i="3"/>
  <c r="W153" i="3"/>
  <c r="W152" i="3"/>
  <c r="W150" i="3"/>
  <c r="W148" i="3"/>
  <c r="W147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99" i="3"/>
  <c r="W98" i="3"/>
  <c r="W97" i="3"/>
  <c r="W96" i="3"/>
  <c r="W95" i="3"/>
  <c r="W94" i="3"/>
  <c r="W93" i="3"/>
  <c r="W91" i="3"/>
  <c r="W89" i="3"/>
  <c r="W88" i="3"/>
  <c r="W87" i="3"/>
  <c r="W86" i="3"/>
  <c r="W84" i="3"/>
  <c r="W83" i="3"/>
  <c r="W82" i="3"/>
  <c r="W80" i="3"/>
  <c r="W79" i="3"/>
  <c r="W78" i="3"/>
  <c r="W76" i="3"/>
  <c r="W75" i="3"/>
  <c r="W74" i="3"/>
  <c r="W73" i="3"/>
  <c r="W72" i="3"/>
  <c r="W71" i="3"/>
  <c r="W70" i="3"/>
  <c r="W69" i="3"/>
  <c r="W65" i="3"/>
  <c r="W64" i="3"/>
  <c r="W63" i="3"/>
  <c r="W62" i="3"/>
  <c r="W59" i="3"/>
  <c r="W57" i="3"/>
  <c r="W55" i="3"/>
  <c r="W53" i="3"/>
  <c r="W52" i="3"/>
  <c r="W51" i="3"/>
  <c r="W50" i="3"/>
  <c r="W49" i="3"/>
  <c r="W47" i="3"/>
  <c r="W46" i="3"/>
  <c r="W45" i="3"/>
  <c r="W41" i="3"/>
  <c r="W40" i="3"/>
  <c r="W39" i="3"/>
  <c r="W36" i="3"/>
  <c r="W35" i="3"/>
  <c r="W34" i="3"/>
  <c r="W33" i="3"/>
  <c r="W32" i="3"/>
  <c r="W30" i="3"/>
  <c r="W29" i="3"/>
  <c r="W27" i="3"/>
  <c r="W26" i="3"/>
  <c r="W25" i="3"/>
  <c r="W24" i="3"/>
  <c r="W23" i="3"/>
  <c r="W21" i="3"/>
  <c r="W20" i="3"/>
  <c r="W19" i="3"/>
  <c r="W17" i="3"/>
  <c r="W16" i="3"/>
  <c r="W15" i="3"/>
  <c r="W13" i="3"/>
  <c r="W12" i="3"/>
  <c r="W11" i="3"/>
  <c r="W10" i="3"/>
  <c r="W8" i="3"/>
  <c r="W7" i="3"/>
  <c r="T65" i="3"/>
  <c r="BL56" i="3" l="1"/>
  <c r="BL60" i="3"/>
  <c r="AC61" i="3"/>
  <c r="W48" i="3"/>
  <c r="BL58" i="3"/>
  <c r="AC38" i="3"/>
  <c r="AC43" i="3" s="1"/>
  <c r="AD61" i="3"/>
  <c r="AA61" i="3"/>
  <c r="AD38" i="3"/>
  <c r="AD43" i="3" s="1"/>
  <c r="J89" i="3"/>
  <c r="P100" i="3"/>
  <c r="L100" i="3"/>
  <c r="W100" i="3" s="1"/>
  <c r="P168" i="3"/>
  <c r="L168" i="3"/>
  <c r="W168" i="3" s="1"/>
  <c r="I168" i="3"/>
  <c r="H168" i="3"/>
  <c r="G168" i="3"/>
  <c r="F168" i="3"/>
  <c r="E168" i="3"/>
  <c r="J167" i="3"/>
  <c r="R167" i="3" s="1"/>
  <c r="J166" i="3"/>
  <c r="R166" i="3" s="1"/>
  <c r="AC67" i="3" l="1"/>
  <c r="R168" i="3"/>
  <c r="AD67" i="3"/>
  <c r="T89" i="3"/>
  <c r="R89" i="3"/>
  <c r="T166" i="3"/>
  <c r="T167" i="3"/>
  <c r="J168" i="3"/>
  <c r="T168" i="3" s="1"/>
  <c r="J164" i="3"/>
  <c r="R164" i="3" s="1"/>
  <c r="P163" i="3"/>
  <c r="N163" i="3"/>
  <c r="L163" i="3"/>
  <c r="W163" i="3" s="1"/>
  <c r="I163" i="3"/>
  <c r="H163" i="3"/>
  <c r="G163" i="3"/>
  <c r="F163" i="3"/>
  <c r="E163" i="3"/>
  <c r="J162" i="3"/>
  <c r="R162" i="3" s="1"/>
  <c r="J161" i="3"/>
  <c r="R161" i="3" s="1"/>
  <c r="J160" i="3"/>
  <c r="R160" i="3" s="1"/>
  <c r="J159" i="3"/>
  <c r="R159" i="3" s="1"/>
  <c r="J158" i="3"/>
  <c r="R158" i="3" s="1"/>
  <c r="J157" i="3"/>
  <c r="R157" i="3" s="1"/>
  <c r="J156" i="3"/>
  <c r="R156" i="3" s="1"/>
  <c r="J155" i="3"/>
  <c r="R155" i="3" s="1"/>
  <c r="P154" i="3"/>
  <c r="N154" i="3"/>
  <c r="L154" i="3"/>
  <c r="W154" i="3" s="1"/>
  <c r="I154" i="3"/>
  <c r="H154" i="3"/>
  <c r="G154" i="3"/>
  <c r="F154" i="3"/>
  <c r="E154" i="3"/>
  <c r="J153" i="3"/>
  <c r="R153" i="3" s="1"/>
  <c r="J152" i="3"/>
  <c r="R152" i="3" s="1"/>
  <c r="P151" i="3"/>
  <c r="N151" i="3"/>
  <c r="L151" i="3"/>
  <c r="W151" i="3" s="1"/>
  <c r="I151" i="3"/>
  <c r="H151" i="3"/>
  <c r="G151" i="3"/>
  <c r="F151" i="3"/>
  <c r="E151" i="3"/>
  <c r="J150" i="3"/>
  <c r="R150" i="3" s="1"/>
  <c r="R151" i="3" s="1"/>
  <c r="P149" i="3"/>
  <c r="N149" i="3"/>
  <c r="L149" i="3"/>
  <c r="W149" i="3" s="1"/>
  <c r="I149" i="3"/>
  <c r="H149" i="3"/>
  <c r="G149" i="3"/>
  <c r="F149" i="3"/>
  <c r="E149" i="3"/>
  <c r="R148" i="3"/>
  <c r="S148" i="3" s="1"/>
  <c r="R147" i="3"/>
  <c r="R146" i="3"/>
  <c r="J130" i="3"/>
  <c r="R130" i="3" s="1"/>
  <c r="J143" i="3"/>
  <c r="R143" i="3" s="1"/>
  <c r="J142" i="3"/>
  <c r="R142" i="3" s="1"/>
  <c r="J141" i="3"/>
  <c r="R141" i="3" s="1"/>
  <c r="J139" i="3"/>
  <c r="R139" i="3" s="1"/>
  <c r="J135" i="3"/>
  <c r="R135" i="3" s="1"/>
  <c r="J134" i="3"/>
  <c r="R134" i="3" s="1"/>
  <c r="J133" i="3"/>
  <c r="R133" i="3" s="1"/>
  <c r="J132" i="3"/>
  <c r="R132" i="3" s="1"/>
  <c r="J131" i="3"/>
  <c r="R131" i="3" s="1"/>
  <c r="J128" i="3"/>
  <c r="R128" i="3" s="1"/>
  <c r="J127" i="3"/>
  <c r="R127" i="3" s="1"/>
  <c r="J126" i="3"/>
  <c r="J125" i="3"/>
  <c r="R125" i="3" s="1"/>
  <c r="J124" i="3"/>
  <c r="R124" i="3" s="1"/>
  <c r="P123" i="3"/>
  <c r="N123" i="3"/>
  <c r="L123" i="3"/>
  <c r="W123" i="3" s="1"/>
  <c r="I123" i="3"/>
  <c r="H123" i="3"/>
  <c r="G123" i="3"/>
  <c r="F123" i="3"/>
  <c r="E123" i="3"/>
  <c r="R163" i="3" l="1"/>
  <c r="T126" i="3"/>
  <c r="R126" i="3"/>
  <c r="AQ165" i="3"/>
  <c r="AQ169" i="3" s="1"/>
  <c r="AQ170" i="3" s="1"/>
  <c r="T145" i="3"/>
  <c r="R145" i="3"/>
  <c r="R154" i="3"/>
  <c r="T148" i="3"/>
  <c r="S133" i="3"/>
  <c r="T133" i="3"/>
  <c r="S134" i="3"/>
  <c r="T134" i="3"/>
  <c r="S162" i="3"/>
  <c r="T162" i="3"/>
  <c r="S127" i="3"/>
  <c r="T127" i="3"/>
  <c r="S139" i="3"/>
  <c r="T139" i="3"/>
  <c r="S155" i="3"/>
  <c r="T155" i="3"/>
  <c r="S164" i="3"/>
  <c r="T164" i="3"/>
  <c r="S132" i="3"/>
  <c r="T132" i="3"/>
  <c r="S159" i="3"/>
  <c r="T159" i="3"/>
  <c r="S160" i="3"/>
  <c r="T160" i="3"/>
  <c r="S130" i="3"/>
  <c r="T130" i="3"/>
  <c r="S128" i="3"/>
  <c r="T128" i="3"/>
  <c r="S156" i="3"/>
  <c r="T156" i="3"/>
  <c r="S125" i="3"/>
  <c r="T125" i="3"/>
  <c r="S152" i="3"/>
  <c r="T152" i="3"/>
  <c r="S129" i="3"/>
  <c r="T129" i="3"/>
  <c r="S141" i="3"/>
  <c r="T141" i="3"/>
  <c r="S146" i="3"/>
  <c r="T146" i="3"/>
  <c r="S157" i="3"/>
  <c r="T157" i="3"/>
  <c r="S143" i="3"/>
  <c r="T143" i="3"/>
  <c r="S124" i="3"/>
  <c r="T124" i="3"/>
  <c r="J151" i="3"/>
  <c r="T151" i="3" s="1"/>
  <c r="T150" i="3"/>
  <c r="S161" i="3"/>
  <c r="T161" i="3"/>
  <c r="S135" i="3"/>
  <c r="T135" i="3"/>
  <c r="S153" i="3"/>
  <c r="T153" i="3"/>
  <c r="S131" i="3"/>
  <c r="T131" i="3"/>
  <c r="S142" i="3"/>
  <c r="T142" i="3"/>
  <c r="S147" i="3"/>
  <c r="T147" i="3"/>
  <c r="S158" i="3"/>
  <c r="T158" i="3"/>
  <c r="S150" i="3"/>
  <c r="J149" i="3"/>
  <c r="T149" i="3" s="1"/>
  <c r="J163" i="3"/>
  <c r="T163" i="3" s="1"/>
  <c r="J154" i="3"/>
  <c r="T154" i="3" s="1"/>
  <c r="J122" i="3"/>
  <c r="R122" i="3" s="1"/>
  <c r="J121" i="3"/>
  <c r="R121" i="3" s="1"/>
  <c r="J120" i="3"/>
  <c r="R120" i="3" s="1"/>
  <c r="J119" i="3"/>
  <c r="R119" i="3" s="1"/>
  <c r="J118" i="3"/>
  <c r="R118" i="3" s="1"/>
  <c r="J117" i="3"/>
  <c r="R117" i="3" s="1"/>
  <c r="J116" i="3"/>
  <c r="R116" i="3" s="1"/>
  <c r="J115" i="3"/>
  <c r="R115" i="3" s="1"/>
  <c r="J113" i="3"/>
  <c r="R113" i="3" s="1"/>
  <c r="J112" i="3"/>
  <c r="R112" i="3" s="1"/>
  <c r="J111" i="3"/>
  <c r="R111" i="3" s="1"/>
  <c r="J110" i="3"/>
  <c r="R110" i="3" s="1"/>
  <c r="J109" i="3"/>
  <c r="R109" i="3" s="1"/>
  <c r="J108" i="3"/>
  <c r="R108" i="3" s="1"/>
  <c r="J107" i="3"/>
  <c r="R107" i="3" s="1"/>
  <c r="J106" i="3"/>
  <c r="R106" i="3" s="1"/>
  <c r="J105" i="3"/>
  <c r="R105" i="3" s="1"/>
  <c r="J104" i="3"/>
  <c r="R104" i="3" s="1"/>
  <c r="J103" i="3"/>
  <c r="R103" i="3" s="1"/>
  <c r="J102" i="3"/>
  <c r="R102" i="3" s="1"/>
  <c r="J101" i="3"/>
  <c r="N100" i="3"/>
  <c r="S126" i="3" l="1"/>
  <c r="G144" i="3"/>
  <c r="J137" i="3"/>
  <c r="T137" i="3" s="1"/>
  <c r="J136" i="3"/>
  <c r="T136" i="3" s="1"/>
  <c r="R149" i="3"/>
  <c r="S149" i="3" s="1"/>
  <c r="S145" i="3"/>
  <c r="BA165" i="3"/>
  <c r="BA169" i="3" s="1"/>
  <c r="BA170" i="3" s="1"/>
  <c r="T101" i="3"/>
  <c r="R101" i="3"/>
  <c r="S103" i="3"/>
  <c r="T103" i="3"/>
  <c r="S111" i="3"/>
  <c r="T111" i="3"/>
  <c r="S108" i="3"/>
  <c r="T108" i="3"/>
  <c r="S117" i="3"/>
  <c r="T117" i="3"/>
  <c r="S109" i="3"/>
  <c r="T109" i="3"/>
  <c r="S118" i="3"/>
  <c r="T118" i="3"/>
  <c r="S102" i="3"/>
  <c r="T102" i="3"/>
  <c r="S104" i="3"/>
  <c r="T104" i="3"/>
  <c r="S112" i="3"/>
  <c r="T112" i="3"/>
  <c r="S121" i="3"/>
  <c r="T121" i="3"/>
  <c r="S119" i="3"/>
  <c r="T119" i="3"/>
  <c r="S120" i="3"/>
  <c r="T120" i="3"/>
  <c r="S110" i="3"/>
  <c r="T110" i="3"/>
  <c r="S105" i="3"/>
  <c r="T105" i="3"/>
  <c r="S113" i="3"/>
  <c r="T113" i="3"/>
  <c r="S122" i="3"/>
  <c r="T122" i="3"/>
  <c r="S106" i="3"/>
  <c r="T106" i="3"/>
  <c r="S115" i="3"/>
  <c r="T115" i="3"/>
  <c r="S107" i="3"/>
  <c r="T107" i="3"/>
  <c r="S116" i="3"/>
  <c r="T116" i="3"/>
  <c r="J100" i="3"/>
  <c r="T100" i="3" s="1"/>
  <c r="T98" i="3"/>
  <c r="T96" i="3"/>
  <c r="T94" i="3"/>
  <c r="J91" i="3"/>
  <c r="P90" i="3"/>
  <c r="N90" i="3"/>
  <c r="L90" i="3"/>
  <c r="W90" i="3" s="1"/>
  <c r="I90" i="3"/>
  <c r="H90" i="3"/>
  <c r="G90" i="3"/>
  <c r="F90" i="3"/>
  <c r="E90" i="3"/>
  <c r="S89" i="3"/>
  <c r="J88" i="3"/>
  <c r="R88" i="3" s="1"/>
  <c r="J87" i="3"/>
  <c r="R87" i="3" s="1"/>
  <c r="J86" i="3"/>
  <c r="R86" i="3" s="1"/>
  <c r="S86" i="3" s="1"/>
  <c r="F144" i="3" l="1"/>
  <c r="L144" i="3"/>
  <c r="W144" i="3" s="1"/>
  <c r="N144" i="3"/>
  <c r="H144" i="3"/>
  <c r="I144" i="3"/>
  <c r="J138" i="3"/>
  <c r="R137" i="3"/>
  <c r="S137" i="3" s="1"/>
  <c r="R136" i="3"/>
  <c r="S136" i="3" s="1"/>
  <c r="T91" i="3"/>
  <c r="R91" i="3"/>
  <c r="R100" i="3" s="1"/>
  <c r="R90" i="3"/>
  <c r="S94" i="3"/>
  <c r="T86" i="3"/>
  <c r="S97" i="3"/>
  <c r="T97" i="3"/>
  <c r="S99" i="3"/>
  <c r="T99" i="3"/>
  <c r="S88" i="3"/>
  <c r="T88" i="3"/>
  <c r="S92" i="3"/>
  <c r="S87" i="3"/>
  <c r="T87" i="3"/>
  <c r="S95" i="3"/>
  <c r="T95" i="3"/>
  <c r="S93" i="3"/>
  <c r="T93" i="3"/>
  <c r="S96" i="3"/>
  <c r="S98" i="3"/>
  <c r="J90" i="3"/>
  <c r="T90" i="3" s="1"/>
  <c r="S101" i="3"/>
  <c r="P85" i="3"/>
  <c r="N85" i="3"/>
  <c r="L85" i="3"/>
  <c r="W85" i="3" s="1"/>
  <c r="I85" i="3"/>
  <c r="H85" i="3"/>
  <c r="G85" i="3"/>
  <c r="F85" i="3"/>
  <c r="E85" i="3"/>
  <c r="J84" i="3"/>
  <c r="R84" i="3" s="1"/>
  <c r="J83" i="3"/>
  <c r="J82" i="3"/>
  <c r="R82" i="3" s="1"/>
  <c r="J81" i="3"/>
  <c r="R81" i="3" s="1"/>
  <c r="J80" i="3"/>
  <c r="R80" i="3" s="1"/>
  <c r="J79" i="3"/>
  <c r="R79" i="3" s="1"/>
  <c r="J78" i="3"/>
  <c r="R78" i="3" s="1"/>
  <c r="P77" i="3"/>
  <c r="N77" i="3"/>
  <c r="L77" i="3"/>
  <c r="I77" i="3"/>
  <c r="G77" i="3"/>
  <c r="F77" i="3"/>
  <c r="E77" i="3"/>
  <c r="J72" i="3"/>
  <c r="R72" i="3" s="1"/>
  <c r="S72" i="3" s="1"/>
  <c r="J76" i="3"/>
  <c r="R76" i="3" s="1"/>
  <c r="J75" i="3"/>
  <c r="R75" i="3" s="1"/>
  <c r="S75" i="3" s="1"/>
  <c r="J74" i="3"/>
  <c r="R74" i="3" s="1"/>
  <c r="S74" i="3" s="1"/>
  <c r="J73" i="3"/>
  <c r="R73" i="3" s="1"/>
  <c r="S73" i="3" s="1"/>
  <c r="J70" i="3"/>
  <c r="R70" i="3" s="1"/>
  <c r="J69" i="3"/>
  <c r="S69" i="3" s="1"/>
  <c r="E66" i="3"/>
  <c r="F66" i="3"/>
  <c r="N66" i="3"/>
  <c r="L66" i="3"/>
  <c r="W66" i="3" s="1"/>
  <c r="I66" i="3"/>
  <c r="H66" i="3"/>
  <c r="G66" i="3"/>
  <c r="J64" i="3"/>
  <c r="R64" i="3" s="1"/>
  <c r="J63" i="3"/>
  <c r="J57" i="3"/>
  <c r="R57" i="3" s="1"/>
  <c r="R58" i="3" s="1"/>
  <c r="J59" i="3"/>
  <c r="R59" i="3" s="1"/>
  <c r="R60" i="3" s="1"/>
  <c r="P60" i="3"/>
  <c r="N60" i="3"/>
  <c r="L60" i="3"/>
  <c r="W60" i="3" s="1"/>
  <c r="I60" i="3"/>
  <c r="H60" i="3"/>
  <c r="G60" i="3"/>
  <c r="F60" i="3"/>
  <c r="E60" i="3"/>
  <c r="P58" i="3"/>
  <c r="N58" i="3"/>
  <c r="L58" i="3"/>
  <c r="W58" i="3" s="1"/>
  <c r="I58" i="3"/>
  <c r="H58" i="3"/>
  <c r="G58" i="3"/>
  <c r="F58" i="3"/>
  <c r="E58" i="3"/>
  <c r="J55" i="3"/>
  <c r="R55" i="3" s="1"/>
  <c r="R56" i="3" s="1"/>
  <c r="E56" i="3"/>
  <c r="F56" i="3"/>
  <c r="G56" i="3"/>
  <c r="H56" i="3"/>
  <c r="I56" i="3"/>
  <c r="L56" i="3"/>
  <c r="W56" i="3" s="1"/>
  <c r="N56" i="3"/>
  <c r="P56" i="3"/>
  <c r="R138" i="3" l="1"/>
  <c r="S138" i="3" s="1"/>
  <c r="T138" i="3"/>
  <c r="R83" i="3"/>
  <c r="R85" i="3" s="1"/>
  <c r="T83" i="3"/>
  <c r="T63" i="3"/>
  <c r="I165" i="3"/>
  <c r="I169" i="3" s="1"/>
  <c r="S82" i="3"/>
  <c r="T82" i="3"/>
  <c r="J58" i="3"/>
  <c r="T58" i="3" s="1"/>
  <c r="T57" i="3"/>
  <c r="T75" i="3"/>
  <c r="L165" i="3"/>
  <c r="W77" i="3"/>
  <c r="S76" i="3"/>
  <c r="T76" i="3"/>
  <c r="S84" i="3"/>
  <c r="T84" i="3"/>
  <c r="T64" i="3"/>
  <c r="T72" i="3"/>
  <c r="T59" i="3"/>
  <c r="T78" i="3"/>
  <c r="S70" i="3"/>
  <c r="T70" i="3"/>
  <c r="S79" i="3"/>
  <c r="T79" i="3"/>
  <c r="J56" i="3"/>
  <c r="T56" i="3" s="1"/>
  <c r="T55" i="3"/>
  <c r="T74" i="3"/>
  <c r="S80" i="3"/>
  <c r="T80" i="3"/>
  <c r="T73" i="3"/>
  <c r="S81" i="3"/>
  <c r="T81" i="3"/>
  <c r="T69" i="3"/>
  <c r="N165" i="3"/>
  <c r="N169" i="3" s="1"/>
  <c r="F165" i="3"/>
  <c r="F169" i="3" s="1"/>
  <c r="S91" i="3"/>
  <c r="G165" i="3"/>
  <c r="G169" i="3" s="1"/>
  <c r="S78" i="3"/>
  <c r="J62" i="3"/>
  <c r="J60" i="3"/>
  <c r="T60" i="3" s="1"/>
  <c r="J85" i="3"/>
  <c r="T85" i="3" s="1"/>
  <c r="J66" i="3"/>
  <c r="T66" i="3" s="1"/>
  <c r="P63" i="3"/>
  <c r="R63" i="3" s="1"/>
  <c r="S83" i="3" l="1"/>
  <c r="AM83" i="3"/>
  <c r="S59" i="3"/>
  <c r="AM81" i="3"/>
  <c r="AA149" i="3"/>
  <c r="BL146" i="3"/>
  <c r="L169" i="3"/>
  <c r="W169" i="3" s="1"/>
  <c r="W165" i="3"/>
  <c r="S85" i="3"/>
  <c r="T62" i="3"/>
  <c r="S55" i="3"/>
  <c r="S57" i="3"/>
  <c r="J53" i="3"/>
  <c r="R53" i="3" s="1"/>
  <c r="J52" i="3"/>
  <c r="R52" i="3" s="1"/>
  <c r="J51" i="3"/>
  <c r="R51" i="3" s="1"/>
  <c r="J50" i="3"/>
  <c r="R50" i="3" s="1"/>
  <c r="J49" i="3"/>
  <c r="R49" i="3" s="1"/>
  <c r="J47" i="3"/>
  <c r="J46" i="3"/>
  <c r="R46" i="3" s="1"/>
  <c r="J45" i="3"/>
  <c r="J41" i="3"/>
  <c r="J40" i="3"/>
  <c r="J39" i="3"/>
  <c r="J36" i="3"/>
  <c r="J35" i="3"/>
  <c r="J34" i="3"/>
  <c r="J33" i="3"/>
  <c r="J32" i="3"/>
  <c r="J30" i="3"/>
  <c r="J29" i="3"/>
  <c r="J27" i="3"/>
  <c r="J26" i="3"/>
  <c r="J25" i="3"/>
  <c r="J24" i="3"/>
  <c r="J23" i="3"/>
  <c r="P54" i="3"/>
  <c r="P61" i="3" s="1"/>
  <c r="N54" i="3"/>
  <c r="N61" i="3" s="1"/>
  <c r="L54" i="3"/>
  <c r="I54" i="3"/>
  <c r="I61" i="3" s="1"/>
  <c r="H54" i="3"/>
  <c r="H61" i="3" s="1"/>
  <c r="G54" i="3"/>
  <c r="G61" i="3" s="1"/>
  <c r="F54" i="3"/>
  <c r="F61" i="3" s="1"/>
  <c r="E54" i="3"/>
  <c r="E61" i="3" s="1"/>
  <c r="T40" i="3" l="1"/>
  <c r="R40" i="3"/>
  <c r="T27" i="3"/>
  <c r="R27" i="3"/>
  <c r="S27" i="3" s="1"/>
  <c r="T29" i="3"/>
  <c r="R29" i="3"/>
  <c r="T30" i="3"/>
  <c r="R30" i="3"/>
  <c r="S30" i="3" s="1"/>
  <c r="T41" i="3"/>
  <c r="R41" i="3"/>
  <c r="S41" i="3" s="1"/>
  <c r="T32" i="3"/>
  <c r="R32" i="3"/>
  <c r="S32" i="3" s="1"/>
  <c r="R45" i="3"/>
  <c r="J48" i="3"/>
  <c r="T39" i="3"/>
  <c r="R39" i="3"/>
  <c r="T23" i="3"/>
  <c r="T33" i="3"/>
  <c r="R33" i="3"/>
  <c r="T24" i="3"/>
  <c r="R24" i="3"/>
  <c r="T34" i="3"/>
  <c r="R34" i="3"/>
  <c r="T47" i="3"/>
  <c r="R47" i="3"/>
  <c r="T25" i="3"/>
  <c r="R25" i="3"/>
  <c r="T35" i="3"/>
  <c r="R35" i="3"/>
  <c r="S35" i="3" s="1"/>
  <c r="T26" i="3"/>
  <c r="R26" i="3"/>
  <c r="T36" i="3"/>
  <c r="R36" i="3"/>
  <c r="R54" i="3"/>
  <c r="BL149" i="3"/>
  <c r="BL147" i="3"/>
  <c r="AM71" i="3"/>
  <c r="S46" i="3"/>
  <c r="T46" i="3"/>
  <c r="S50" i="3"/>
  <c r="T50" i="3"/>
  <c r="S53" i="3"/>
  <c r="T53" i="3"/>
  <c r="P66" i="3"/>
  <c r="S51" i="3"/>
  <c r="T51" i="3"/>
  <c r="T45" i="3"/>
  <c r="T48" i="3" s="1"/>
  <c r="S49" i="3"/>
  <c r="T49" i="3"/>
  <c r="L61" i="3"/>
  <c r="W61" i="3" s="1"/>
  <c r="W54" i="3"/>
  <c r="S52" i="3"/>
  <c r="T52" i="3"/>
  <c r="J31" i="3"/>
  <c r="T31" i="3" s="1"/>
  <c r="P23" i="3"/>
  <c r="R23" i="3" s="1"/>
  <c r="J54" i="3"/>
  <c r="S47" i="3"/>
  <c r="S40" i="3"/>
  <c r="P42" i="3"/>
  <c r="N42" i="3"/>
  <c r="L42" i="3"/>
  <c r="W42" i="3" s="1"/>
  <c r="J42" i="3"/>
  <c r="T42" i="3" s="1"/>
  <c r="I42" i="3"/>
  <c r="H42" i="3"/>
  <c r="G42" i="3"/>
  <c r="F42" i="3"/>
  <c r="E42" i="3"/>
  <c r="S36" i="3"/>
  <c r="S34" i="3"/>
  <c r="S29" i="3"/>
  <c r="N37" i="3"/>
  <c r="L37" i="3"/>
  <c r="W37" i="3" s="1"/>
  <c r="J37" i="3"/>
  <c r="T37" i="3" s="1"/>
  <c r="I37" i="3"/>
  <c r="H37" i="3"/>
  <c r="G37" i="3"/>
  <c r="F37" i="3"/>
  <c r="E37" i="3"/>
  <c r="P31" i="3"/>
  <c r="N31" i="3"/>
  <c r="L31" i="3"/>
  <c r="W31" i="3" s="1"/>
  <c r="I31" i="3"/>
  <c r="H31" i="3"/>
  <c r="G31" i="3"/>
  <c r="F31" i="3"/>
  <c r="E31" i="3"/>
  <c r="S25" i="3"/>
  <c r="L28" i="3"/>
  <c r="W28" i="3" s="1"/>
  <c r="N28" i="3"/>
  <c r="J28" i="3"/>
  <c r="T28" i="3" s="1"/>
  <c r="I28" i="3"/>
  <c r="H28" i="3"/>
  <c r="G28" i="3"/>
  <c r="F28" i="3"/>
  <c r="E28" i="3"/>
  <c r="N22" i="3"/>
  <c r="L22" i="3"/>
  <c r="W22" i="3" s="1"/>
  <c r="I22" i="3"/>
  <c r="H22" i="3"/>
  <c r="G22" i="3"/>
  <c r="F22" i="3"/>
  <c r="E22" i="3"/>
  <c r="J21" i="3"/>
  <c r="R21" i="3" s="1"/>
  <c r="J20" i="3"/>
  <c r="R20" i="3" s="1"/>
  <c r="J19" i="3"/>
  <c r="N18" i="3"/>
  <c r="L18" i="3"/>
  <c r="W18" i="3" s="1"/>
  <c r="I18" i="3"/>
  <c r="H18" i="3"/>
  <c r="G18" i="3"/>
  <c r="F18" i="3"/>
  <c r="E18" i="3"/>
  <c r="J17" i="3"/>
  <c r="R17" i="3" s="1"/>
  <c r="J16" i="3"/>
  <c r="R16" i="3" s="1"/>
  <c r="J15" i="3"/>
  <c r="N14" i="3"/>
  <c r="L14" i="3"/>
  <c r="W14" i="3" s="1"/>
  <c r="I14" i="3"/>
  <c r="H14" i="3"/>
  <c r="G14" i="3"/>
  <c r="F14" i="3"/>
  <c r="J13" i="3"/>
  <c r="R13" i="3" s="1"/>
  <c r="J12" i="3"/>
  <c r="J10" i="3"/>
  <c r="N9" i="3"/>
  <c r="L9" i="3"/>
  <c r="W9" i="3" s="1"/>
  <c r="I9" i="3"/>
  <c r="H9" i="3"/>
  <c r="G9" i="3"/>
  <c r="F9" i="3"/>
  <c r="E9" i="3"/>
  <c r="J8" i="3"/>
  <c r="R8" i="3" s="1"/>
  <c r="J7" i="3"/>
  <c r="R42" i="3" l="1"/>
  <c r="R28" i="3"/>
  <c r="R31" i="3"/>
  <c r="R37" i="3"/>
  <c r="R48" i="3"/>
  <c r="P19" i="3"/>
  <c r="R19" i="3" s="1"/>
  <c r="R22" i="3" s="1"/>
  <c r="R18" i="3"/>
  <c r="T7" i="3"/>
  <c r="R9" i="3"/>
  <c r="T10" i="3"/>
  <c r="S45" i="3"/>
  <c r="S13" i="3"/>
  <c r="T13" i="3"/>
  <c r="T19" i="3"/>
  <c r="S16" i="3"/>
  <c r="T16" i="3"/>
  <c r="S17" i="3"/>
  <c r="T17" i="3"/>
  <c r="S8" i="3"/>
  <c r="T8" i="3"/>
  <c r="T15" i="3"/>
  <c r="S20" i="3"/>
  <c r="T20" i="3"/>
  <c r="S21" i="3"/>
  <c r="T21" i="3"/>
  <c r="T12" i="3"/>
  <c r="J61" i="3"/>
  <c r="T61" i="3" s="1"/>
  <c r="T54" i="3"/>
  <c r="H38" i="3"/>
  <c r="H43" i="3" s="1"/>
  <c r="H67" i="3" s="1"/>
  <c r="I38" i="3"/>
  <c r="I43" i="3" s="1"/>
  <c r="I67" i="3" s="1"/>
  <c r="I170" i="3" s="1"/>
  <c r="G38" i="3"/>
  <c r="G43" i="3" s="1"/>
  <c r="G67" i="3" s="1"/>
  <c r="G170" i="3" s="1"/>
  <c r="F38" i="3"/>
  <c r="F43" i="3" s="1"/>
  <c r="F67" i="3" s="1"/>
  <c r="F170" i="3" s="1"/>
  <c r="P37" i="3"/>
  <c r="S39" i="3"/>
  <c r="L38" i="3"/>
  <c r="S26" i="3"/>
  <c r="N38" i="3"/>
  <c r="N43" i="3" s="1"/>
  <c r="N67" i="3" s="1"/>
  <c r="N170" i="3" s="1"/>
  <c r="J22" i="3"/>
  <c r="T22" i="3" s="1"/>
  <c r="J18" i="3"/>
  <c r="T18" i="3" s="1"/>
  <c r="J9" i="3"/>
  <c r="T9" i="3" s="1"/>
  <c r="P22" i="3" l="1"/>
  <c r="P28" i="3" s="1"/>
  <c r="P18" i="3"/>
  <c r="L43" i="3"/>
  <c r="W38" i="3"/>
  <c r="P14" i="3"/>
  <c r="S33" i="3"/>
  <c r="L67" i="3" l="1"/>
  <c r="W43" i="3"/>
  <c r="W67" i="3" l="1"/>
  <c r="L170" i="3"/>
  <c r="W170" i="3" s="1"/>
  <c r="J114" i="3"/>
  <c r="T114" i="3" l="1"/>
  <c r="R114" i="3"/>
  <c r="R123" i="3" s="1"/>
  <c r="J123" i="3"/>
  <c r="T123" i="3" l="1"/>
  <c r="S114" i="3"/>
  <c r="AM141" i="3" l="1"/>
  <c r="AB123" i="3" l="1"/>
  <c r="AF144" i="3" l="1"/>
  <c r="AF123" i="3" l="1"/>
  <c r="P144" i="3" l="1"/>
  <c r="P165" i="3"/>
  <c r="P169" i="3" s="1"/>
  <c r="AJ9" i="3" l="1"/>
  <c r="AJ38" i="3" s="1"/>
  <c r="AJ43" i="3" s="1"/>
  <c r="AJ67" i="3" s="1"/>
  <c r="P9" i="3" l="1"/>
  <c r="P38" i="3" s="1"/>
  <c r="P43" i="3" s="1"/>
  <c r="P67" i="3" s="1"/>
  <c r="P170" i="3" s="1"/>
  <c r="H77" i="3"/>
  <c r="H165" i="3"/>
  <c r="H169" i="3" s="1"/>
  <c r="H170" i="3" s="1"/>
  <c r="J71" i="3"/>
  <c r="T71" i="3" l="1"/>
  <c r="R71" i="3"/>
  <c r="J77" i="3"/>
  <c r="T77" i="3" s="1"/>
  <c r="R77" i="3" l="1"/>
  <c r="S71" i="3"/>
  <c r="S77" i="3" l="1"/>
  <c r="E14" i="3" l="1"/>
  <c r="E38" i="3"/>
  <c r="E43" i="3" s="1"/>
  <c r="E67" i="3" s="1"/>
  <c r="J14" i="3"/>
  <c r="J38" i="3" l="1"/>
  <c r="T14" i="3"/>
  <c r="T11" i="3"/>
  <c r="R11" i="3"/>
  <c r="R14" i="3" l="1"/>
  <c r="R38" i="3" s="1"/>
  <c r="R43" i="3" s="1"/>
  <c r="R67" i="3" s="1"/>
  <c r="K121" i="6"/>
  <c r="S11" i="3"/>
  <c r="J121" i="6"/>
  <c r="J43" i="3"/>
  <c r="T38" i="3"/>
  <c r="L121" i="6" l="1"/>
  <c r="T43" i="3"/>
  <c r="J67" i="3"/>
  <c r="T67" i="3" l="1"/>
  <c r="E144" i="3" l="1"/>
  <c r="E165" i="3" s="1"/>
  <c r="E169" i="3" s="1"/>
  <c r="E170" i="3" s="1"/>
  <c r="J140" i="3"/>
  <c r="T140" i="3" l="1"/>
  <c r="R140" i="3"/>
  <c r="J144" i="3"/>
  <c r="U166" i="3" l="1"/>
  <c r="V166" i="3" s="1"/>
  <c r="U114" i="3"/>
  <c r="U93" i="3"/>
  <c r="V93" i="3" s="1"/>
  <c r="U108" i="3"/>
  <c r="V108" i="3" s="1"/>
  <c r="X109" i="3"/>
  <c r="Y109" i="3" s="1"/>
  <c r="X76" i="3"/>
  <c r="Y76" i="3" s="1"/>
  <c r="X91" i="3"/>
  <c r="Y91" i="3" s="1"/>
  <c r="U55" i="3"/>
  <c r="V55" i="3" s="1"/>
  <c r="X35" i="3"/>
  <c r="Y35" i="3" s="1"/>
  <c r="Y126" i="3"/>
  <c r="U25" i="3"/>
  <c r="V25" i="3" s="1"/>
  <c r="AB25" i="3" s="1"/>
  <c r="X118" i="3"/>
  <c r="Y118" i="3" s="1"/>
  <c r="U159" i="3"/>
  <c r="V159" i="3" s="1"/>
  <c r="BM159" i="3" s="1"/>
  <c r="Y141" i="3"/>
  <c r="X89" i="3"/>
  <c r="Y89" i="3" s="1"/>
  <c r="X30" i="3"/>
  <c r="Y30" i="3" s="1"/>
  <c r="V138" i="3"/>
  <c r="X156" i="3"/>
  <c r="Y156" i="3" s="1"/>
  <c r="U91" i="3"/>
  <c r="V91" i="3" s="1"/>
  <c r="AA91" i="3" s="1"/>
  <c r="BL91" i="3" s="1"/>
  <c r="U72" i="3"/>
  <c r="V72" i="3" s="1"/>
  <c r="AA72" i="3" s="1"/>
  <c r="U24" i="3"/>
  <c r="V24" i="3" s="1"/>
  <c r="AB24" i="3" s="1"/>
  <c r="U74" i="3"/>
  <c r="V74" i="3" s="1"/>
  <c r="U7" i="3"/>
  <c r="V7" i="3" s="1"/>
  <c r="U107" i="3"/>
  <c r="V107" i="3" s="1"/>
  <c r="X36" i="3"/>
  <c r="Y36" i="3" s="1"/>
  <c r="X16" i="3"/>
  <c r="Y16" i="3" s="1"/>
  <c r="Y80" i="3"/>
  <c r="U94" i="3"/>
  <c r="V94" i="3" s="1"/>
  <c r="U59" i="3"/>
  <c r="V59" i="3" s="1"/>
  <c r="T144" i="3"/>
  <c r="V130" i="3"/>
  <c r="AM130" i="3" s="1"/>
  <c r="X33" i="3"/>
  <c r="Y33" i="3" s="1"/>
  <c r="Y136" i="3"/>
  <c r="X113" i="3"/>
  <c r="Y113" i="3" s="1"/>
  <c r="X93" i="3"/>
  <c r="Y93" i="3" s="1"/>
  <c r="Z93" i="3" s="1"/>
  <c r="X53" i="3"/>
  <c r="Y53" i="3" s="1"/>
  <c r="U86" i="3"/>
  <c r="V86" i="3" s="1"/>
  <c r="X101" i="3"/>
  <c r="Y101" i="3" s="1"/>
  <c r="V139" i="3"/>
  <c r="U88" i="3"/>
  <c r="V88" i="3" s="1"/>
  <c r="AB88" i="3" s="1"/>
  <c r="AE88" i="3" s="1"/>
  <c r="U109" i="3"/>
  <c r="V109" i="3" s="1"/>
  <c r="V83" i="3"/>
  <c r="U46" i="3"/>
  <c r="V46" i="3" s="1"/>
  <c r="BM46" i="3" s="1"/>
  <c r="U27" i="3"/>
  <c r="V27" i="3" s="1"/>
  <c r="AB27" i="3" s="1"/>
  <c r="V135" i="3"/>
  <c r="Y137" i="3"/>
  <c r="X50" i="3"/>
  <c r="Y50" i="3" s="1"/>
  <c r="V134" i="3"/>
  <c r="Y127" i="3"/>
  <c r="V128" i="3"/>
  <c r="X46" i="3"/>
  <c r="Y46" i="3" s="1"/>
  <c r="Z46" i="3" s="1"/>
  <c r="Y79" i="3"/>
  <c r="X164" i="3"/>
  <c r="Y164" i="3" s="1"/>
  <c r="U121" i="3"/>
  <c r="V121" i="3" s="1"/>
  <c r="V133" i="3"/>
  <c r="U119" i="3"/>
  <c r="V119" i="3" s="1"/>
  <c r="X62" i="3"/>
  <c r="X32" i="3"/>
  <c r="Y32" i="3" s="1"/>
  <c r="U47" i="3"/>
  <c r="V47" i="3" s="1"/>
  <c r="BM47" i="3" s="1"/>
  <c r="U20" i="3"/>
  <c r="V20" i="3" s="1"/>
  <c r="AR20" i="3" s="1"/>
  <c r="AZ20" i="3" s="1"/>
  <c r="V114" i="3"/>
  <c r="V140" i="3"/>
  <c r="X47" i="3"/>
  <c r="Y47" i="3" s="1"/>
  <c r="X84" i="3"/>
  <c r="Y84" i="3" s="1"/>
  <c r="X8" i="3"/>
  <c r="Y8" i="3" s="1"/>
  <c r="U153" i="3"/>
  <c r="V153" i="3" s="1"/>
  <c r="AE153" i="3" s="1"/>
  <c r="U111" i="3"/>
  <c r="V111" i="3" s="1"/>
  <c r="AA111" i="3" s="1"/>
  <c r="X119" i="3"/>
  <c r="Y119" i="3" s="1"/>
  <c r="Z119" i="3" s="1"/>
  <c r="X71" i="3"/>
  <c r="Y71" i="3" s="1"/>
  <c r="X99" i="3"/>
  <c r="Y99" i="3" s="1"/>
  <c r="X116" i="3"/>
  <c r="Y116" i="3" s="1"/>
  <c r="X92" i="3"/>
  <c r="Y92" i="3" s="1"/>
  <c r="X114" i="3"/>
  <c r="Y114" i="3" s="1"/>
  <c r="X87" i="3"/>
  <c r="Y87" i="3" s="1"/>
  <c r="X75" i="3"/>
  <c r="Y75" i="3" s="1"/>
  <c r="X146" i="3"/>
  <c r="Y146" i="3" s="1"/>
  <c r="X26" i="3"/>
  <c r="Y26" i="3" s="1"/>
  <c r="X159" i="3"/>
  <c r="Y159" i="3" s="1"/>
  <c r="Z159" i="3" s="1"/>
  <c r="U78" i="3"/>
  <c r="V78" i="3" s="1"/>
  <c r="U122" i="3"/>
  <c r="V122" i="3" s="1"/>
  <c r="U96" i="3"/>
  <c r="V96" i="3" s="1"/>
  <c r="AA96" i="3" s="1"/>
  <c r="V132" i="3"/>
  <c r="AM132" i="3" s="1"/>
  <c r="X107" i="3"/>
  <c r="Y107" i="3" s="1"/>
  <c r="Z107" i="3" s="1"/>
  <c r="X12" i="3"/>
  <c r="Y12" i="3" s="1"/>
  <c r="X19" i="3"/>
  <c r="Y19" i="3" s="1"/>
  <c r="U65" i="3"/>
  <c r="V65" i="3" s="1"/>
  <c r="BM65" i="3" s="1"/>
  <c r="U101" i="3"/>
  <c r="V101" i="3" s="1"/>
  <c r="U69" i="3"/>
  <c r="V141" i="3"/>
  <c r="U106" i="3"/>
  <c r="V106" i="3" s="1"/>
  <c r="AA106" i="3" s="1"/>
  <c r="U152" i="3"/>
  <c r="V152" i="3" s="1"/>
  <c r="U62" i="3"/>
  <c r="V62" i="3" s="1"/>
  <c r="Y124" i="3"/>
  <c r="X15" i="3"/>
  <c r="Y15" i="3" s="1"/>
  <c r="V126" i="3"/>
  <c r="X10" i="3"/>
  <c r="Y10" i="3" s="1"/>
  <c r="X45" i="3"/>
  <c r="U92" i="3"/>
  <c r="V92" i="3" s="1"/>
  <c r="AA92" i="3" s="1"/>
  <c r="V82" i="3"/>
  <c r="U103" i="3"/>
  <c r="V103" i="3" s="1"/>
  <c r="V81" i="3"/>
  <c r="U29" i="3"/>
  <c r="V29" i="3" s="1"/>
  <c r="U53" i="3"/>
  <c r="V53" i="3" s="1"/>
  <c r="AE53" i="3" s="1"/>
  <c r="U63" i="3"/>
  <c r="V63" i="3" s="1"/>
  <c r="BM63" i="3" s="1"/>
  <c r="U49" i="3"/>
  <c r="V49" i="3" s="1"/>
  <c r="U12" i="3"/>
  <c r="V12" i="3" s="1"/>
  <c r="BM12" i="3" s="1"/>
  <c r="U11" i="3"/>
  <c r="V11" i="3" s="1"/>
  <c r="AB11" i="3" s="1"/>
  <c r="AE11" i="3" s="1"/>
  <c r="U13" i="3"/>
  <c r="V13" i="3" s="1"/>
  <c r="AB13" i="3" s="1"/>
  <c r="U21" i="3"/>
  <c r="V21" i="3" s="1"/>
  <c r="AB21" i="3" s="1"/>
  <c r="U71" i="3"/>
  <c r="V71" i="3" s="1"/>
  <c r="V131" i="3"/>
  <c r="U102" i="3"/>
  <c r="V102" i="3" s="1"/>
  <c r="V142" i="3"/>
  <c r="X115" i="3"/>
  <c r="Y115" i="3" s="1"/>
  <c r="Y135" i="3"/>
  <c r="Z135" i="3" s="1"/>
  <c r="X97" i="3"/>
  <c r="Y97" i="3" s="1"/>
  <c r="X65" i="3"/>
  <c r="Y65" i="3" s="1"/>
  <c r="Y131" i="3"/>
  <c r="X106" i="3"/>
  <c r="Y106" i="3" s="1"/>
  <c r="Z106" i="3" s="1"/>
  <c r="X27" i="3"/>
  <c r="Y27" i="3" s="1"/>
  <c r="Z27" i="3" s="1"/>
  <c r="Y82" i="3"/>
  <c r="X51" i="3"/>
  <c r="Y51" i="3" s="1"/>
  <c r="X94" i="3"/>
  <c r="Y94" i="3" s="1"/>
  <c r="Z94" i="3" s="1"/>
  <c r="X162" i="3"/>
  <c r="Y162" i="3" s="1"/>
  <c r="Y78" i="3"/>
  <c r="U120" i="3"/>
  <c r="V120" i="3" s="1"/>
  <c r="AA120" i="3" s="1"/>
  <c r="X120" i="3"/>
  <c r="Y120" i="3" s="1"/>
  <c r="Z120" i="3" s="1"/>
  <c r="X69" i="3"/>
  <c r="Y69" i="3" s="1"/>
  <c r="X13" i="3"/>
  <c r="Y13" i="3" s="1"/>
  <c r="X153" i="3"/>
  <c r="Y153" i="3" s="1"/>
  <c r="Z153" i="3" s="1"/>
  <c r="X96" i="3"/>
  <c r="Y96" i="3" s="1"/>
  <c r="Z96" i="3" s="1"/>
  <c r="X122" i="3"/>
  <c r="Y122" i="3" s="1"/>
  <c r="Z122" i="3" s="1"/>
  <c r="X112" i="3"/>
  <c r="Y112" i="3" s="1"/>
  <c r="X161" i="3"/>
  <c r="Y161" i="3" s="1"/>
  <c r="Y133" i="3"/>
  <c r="Z133" i="3" s="1"/>
  <c r="X64" i="3"/>
  <c r="Y64" i="3" s="1"/>
  <c r="U89" i="3"/>
  <c r="V89" i="3" s="1"/>
  <c r="U105" i="3"/>
  <c r="V105" i="3" s="1"/>
  <c r="AA105" i="3" s="1"/>
  <c r="Y129" i="3"/>
  <c r="Y143" i="3"/>
  <c r="X25" i="3"/>
  <c r="Y25" i="3" s="1"/>
  <c r="Z25" i="3" s="1"/>
  <c r="U158" i="3"/>
  <c r="V158" i="3" s="1"/>
  <c r="BM158" i="3" s="1"/>
  <c r="U112" i="3"/>
  <c r="V112" i="3" s="1"/>
  <c r="U79" i="3"/>
  <c r="V79" i="3" s="1"/>
  <c r="Z79" i="3" s="1"/>
  <c r="U87" i="3"/>
  <c r="V87" i="3" s="1"/>
  <c r="BM87" i="3" s="1"/>
  <c r="U148" i="3"/>
  <c r="V148" i="3" s="1"/>
  <c r="AE148" i="3" s="1"/>
  <c r="U150" i="3"/>
  <c r="V150" i="3" s="1"/>
  <c r="U75" i="3"/>
  <c r="V75" i="3" s="1"/>
  <c r="U155" i="3"/>
  <c r="V155" i="3" s="1"/>
  <c r="X150" i="3"/>
  <c r="Y150" i="3" s="1"/>
  <c r="U98" i="3"/>
  <c r="V98" i="3" s="1"/>
  <c r="BM98" i="3" s="1"/>
  <c r="V136" i="3"/>
  <c r="AM136" i="3" s="1"/>
  <c r="X57" i="3"/>
  <c r="X58" i="3" s="1"/>
  <c r="Y58" i="3" s="1"/>
  <c r="X49" i="3"/>
  <c r="Y49" i="3" s="1"/>
  <c r="Z49" i="3" s="1"/>
  <c r="U57" i="3"/>
  <c r="U58" i="3" s="1"/>
  <c r="V58" i="3" s="1"/>
  <c r="U23" i="3"/>
  <c r="U36" i="3"/>
  <c r="V36" i="3" s="1"/>
  <c r="AE36" i="3" s="1"/>
  <c r="U147" i="3"/>
  <c r="V147" i="3" s="1"/>
  <c r="BM147" i="3" s="1"/>
  <c r="U34" i="3"/>
  <c r="V34" i="3" s="1"/>
  <c r="BM34" i="3" s="1"/>
  <c r="U52" i="3"/>
  <c r="V52" i="3" s="1"/>
  <c r="AB52" i="3" s="1"/>
  <c r="V80" i="3"/>
  <c r="U30" i="3"/>
  <c r="V30" i="3" s="1"/>
  <c r="BM30" i="3" s="1"/>
  <c r="U19" i="3"/>
  <c r="V19" i="3" s="1"/>
  <c r="U40" i="3"/>
  <c r="V40" i="3" s="1"/>
  <c r="AE40" i="3" s="1"/>
  <c r="U17" i="3"/>
  <c r="V17" i="3" s="1"/>
  <c r="AA17" i="3" s="1"/>
  <c r="U10" i="3"/>
  <c r="V10" i="3" s="1"/>
  <c r="J165" i="3"/>
  <c r="T165" i="3" s="1"/>
  <c r="X152" i="3"/>
  <c r="Y152" i="3" s="1"/>
  <c r="V137" i="3"/>
  <c r="U157" i="3"/>
  <c r="V157" i="3" s="1"/>
  <c r="AE157" i="3" s="1"/>
  <c r="Y130" i="3"/>
  <c r="Z130" i="3" s="1"/>
  <c r="X160" i="3"/>
  <c r="Y160" i="3" s="1"/>
  <c r="X73" i="3"/>
  <c r="Y73" i="3" s="1"/>
  <c r="X147" i="3"/>
  <c r="Y147" i="3" s="1"/>
  <c r="Z147" i="3" s="1"/>
  <c r="X104" i="3"/>
  <c r="Y104" i="3" s="1"/>
  <c r="Y125" i="3"/>
  <c r="X102" i="3"/>
  <c r="Y102" i="3" s="1"/>
  <c r="Z102" i="3" s="1"/>
  <c r="X108" i="3"/>
  <c r="Y108" i="3" s="1"/>
  <c r="X34" i="3"/>
  <c r="Y34" i="3" s="1"/>
  <c r="Z34" i="3" s="1"/>
  <c r="X63" i="3"/>
  <c r="Y63" i="3" s="1"/>
  <c r="Z63" i="3" s="1"/>
  <c r="X72" i="3"/>
  <c r="Y72" i="3" s="1"/>
  <c r="U167" i="3"/>
  <c r="V167" i="3" s="1"/>
  <c r="X7" i="3"/>
  <c r="Y7" i="3" s="1"/>
  <c r="Z7" i="3" s="1"/>
  <c r="X86" i="3"/>
  <c r="Y86" i="3" s="1"/>
  <c r="Z86" i="3" s="1"/>
  <c r="X145" i="3"/>
  <c r="Y145" i="3" s="1"/>
  <c r="X105" i="3"/>
  <c r="Y105" i="3" s="1"/>
  <c r="Z105" i="3" s="1"/>
  <c r="U73" i="3"/>
  <c r="V73" i="3" s="1"/>
  <c r="AA73" i="3" s="1"/>
  <c r="AM73" i="3" s="1"/>
  <c r="BL73" i="3" s="1"/>
  <c r="U51" i="3"/>
  <c r="V51" i="3" s="1"/>
  <c r="BM51" i="3" s="1"/>
  <c r="V127" i="3"/>
  <c r="AM127" i="3" s="1"/>
  <c r="X103" i="3"/>
  <c r="Y103" i="3" s="1"/>
  <c r="Z103" i="3" s="1"/>
  <c r="Y138" i="3"/>
  <c r="Z138" i="3" s="1"/>
  <c r="Y142" i="3"/>
  <c r="Z142" i="3" s="1"/>
  <c r="X24" i="3"/>
  <c r="Y24" i="3" s="1"/>
  <c r="Z24" i="3" s="1"/>
  <c r="X95" i="3"/>
  <c r="Y95" i="3" s="1"/>
  <c r="U64" i="3"/>
  <c r="V64" i="3" s="1"/>
  <c r="BM64" i="3" s="1"/>
  <c r="U146" i="3"/>
  <c r="V146" i="3" s="1"/>
  <c r="BM146" i="3" s="1"/>
  <c r="U117" i="3"/>
  <c r="V117" i="3" s="1"/>
  <c r="AA117" i="3" s="1"/>
  <c r="X23" i="3"/>
  <c r="Y23" i="3" s="1"/>
  <c r="X111" i="3"/>
  <c r="Y111" i="3" s="1"/>
  <c r="Z111" i="3" s="1"/>
  <c r="X70" i="3"/>
  <c r="Y70" i="3" s="1"/>
  <c r="Y140" i="3"/>
  <c r="Z140" i="3" s="1"/>
  <c r="X158" i="3"/>
  <c r="Y158" i="3" s="1"/>
  <c r="Z158" i="3" s="1"/>
  <c r="Y132" i="3"/>
  <c r="Z132" i="3" s="1"/>
  <c r="X117" i="3"/>
  <c r="Y117" i="3" s="1"/>
  <c r="X167" i="3"/>
  <c r="Y167" i="3" s="1"/>
  <c r="X11" i="3"/>
  <c r="Y11" i="3" s="1"/>
  <c r="Y139" i="3"/>
  <c r="Z139" i="3" s="1"/>
  <c r="X17" i="3"/>
  <c r="Y17" i="3" s="1"/>
  <c r="Z17" i="3" s="1"/>
  <c r="Y83" i="3"/>
  <c r="X21" i="3"/>
  <c r="Y21" i="3" s="1"/>
  <c r="Z21" i="3" s="1"/>
  <c r="U118" i="3"/>
  <c r="V118" i="3" s="1"/>
  <c r="AA118" i="3" s="1"/>
  <c r="X166" i="3"/>
  <c r="Y166" i="3" s="1"/>
  <c r="V129" i="3"/>
  <c r="X157" i="3"/>
  <c r="Y157" i="3" s="1"/>
  <c r="Z157" i="3" s="1"/>
  <c r="X98" i="3"/>
  <c r="Y98" i="3" s="1"/>
  <c r="Z98" i="3" s="1"/>
  <c r="X39" i="3"/>
  <c r="Y39" i="3" s="1"/>
  <c r="U160" i="3"/>
  <c r="V160" i="3" s="1"/>
  <c r="BM160" i="3" s="1"/>
  <c r="X59" i="3"/>
  <c r="X60" i="3" s="1"/>
  <c r="U70" i="3"/>
  <c r="V70" i="3" s="1"/>
  <c r="U33" i="3"/>
  <c r="V33" i="3" s="1"/>
  <c r="BM33" i="3" s="1"/>
  <c r="V125" i="3"/>
  <c r="U97" i="3"/>
  <c r="V97" i="3" s="1"/>
  <c r="U76" i="3"/>
  <c r="V76" i="3" s="1"/>
  <c r="U99" i="3"/>
  <c r="V99" i="3" s="1"/>
  <c r="X29" i="3"/>
  <c r="Y29" i="3" s="1"/>
  <c r="Z29" i="3" s="1"/>
  <c r="X155" i="3"/>
  <c r="Y155" i="3" s="1"/>
  <c r="Z155" i="3" s="1"/>
  <c r="U115" i="3"/>
  <c r="V115" i="3" s="1"/>
  <c r="U45" i="3"/>
  <c r="V45" i="3" s="1"/>
  <c r="X55" i="3"/>
  <c r="Y55" i="3" s="1"/>
  <c r="U84" i="3"/>
  <c r="V84" i="3" s="1"/>
  <c r="BM84" i="3" s="1"/>
  <c r="U50" i="3"/>
  <c r="V50" i="3" s="1"/>
  <c r="BM50" i="3" s="1"/>
  <c r="U41" i="3"/>
  <c r="V41" i="3" s="1"/>
  <c r="BM41" i="3" s="1"/>
  <c r="U32" i="3"/>
  <c r="V32" i="3" s="1"/>
  <c r="U26" i="3"/>
  <c r="V26" i="3" s="1"/>
  <c r="BM26" i="3" s="1"/>
  <c r="U95" i="3"/>
  <c r="V95" i="3" s="1"/>
  <c r="U39" i="3"/>
  <c r="U42" i="3" s="1"/>
  <c r="U16" i="3"/>
  <c r="V16" i="3" s="1"/>
  <c r="AT16" i="3" s="1"/>
  <c r="AZ16" i="3" s="1"/>
  <c r="BM16" i="3" s="1"/>
  <c r="U8" i="3"/>
  <c r="V8" i="3" s="1"/>
  <c r="AA8" i="3" s="1"/>
  <c r="U35" i="3"/>
  <c r="V35" i="3" s="1"/>
  <c r="AE35" i="3" s="1"/>
  <c r="U116" i="3"/>
  <c r="V116" i="3" s="1"/>
  <c r="U15" i="3"/>
  <c r="V15" i="3" s="1"/>
  <c r="U161" i="3"/>
  <c r="V161" i="3" s="1"/>
  <c r="BM161" i="3" s="1"/>
  <c r="U110" i="3"/>
  <c r="V110" i="3" s="1"/>
  <c r="U156" i="3"/>
  <c r="V156" i="3" s="1"/>
  <c r="BM156" i="3" s="1"/>
  <c r="U113" i="3"/>
  <c r="V113" i="3" s="1"/>
  <c r="AA113" i="3" s="1"/>
  <c r="X110" i="3"/>
  <c r="Y110" i="3" s="1"/>
  <c r="X121" i="3"/>
  <c r="Y121" i="3" s="1"/>
  <c r="Z121" i="3" s="1"/>
  <c r="Y134" i="3"/>
  <c r="Z134" i="3" s="1"/>
  <c r="Y128" i="3"/>
  <c r="Z128" i="3" s="1"/>
  <c r="X52" i="3"/>
  <c r="Y52" i="3" s="1"/>
  <c r="Z52" i="3" s="1"/>
  <c r="X88" i="3"/>
  <c r="Y88" i="3" s="1"/>
  <c r="Z88" i="3" s="1"/>
  <c r="X74" i="3"/>
  <c r="Y74" i="3" s="1"/>
  <c r="Z74" i="3" s="1"/>
  <c r="X20" i="3"/>
  <c r="Y20" i="3" s="1"/>
  <c r="Z20" i="3" s="1"/>
  <c r="X148" i="3"/>
  <c r="Y148" i="3" s="1"/>
  <c r="Z148" i="3" s="1"/>
  <c r="X40" i="3"/>
  <c r="Y40" i="3" s="1"/>
  <c r="Z40" i="3" s="1"/>
  <c r="Y81" i="3"/>
  <c r="U145" i="3"/>
  <c r="V145" i="3" s="1"/>
  <c r="BM145" i="3" s="1"/>
  <c r="X41" i="3"/>
  <c r="Y41" i="3" s="1"/>
  <c r="Z41" i="3" s="1"/>
  <c r="U104" i="3"/>
  <c r="V104" i="3" s="1"/>
  <c r="U164" i="3"/>
  <c r="V164" i="3" s="1"/>
  <c r="AE164" i="3" s="1"/>
  <c r="U162" i="3"/>
  <c r="V162" i="3" s="1"/>
  <c r="AE162" i="3" s="1"/>
  <c r="V143" i="3"/>
  <c r="BM153" i="3"/>
  <c r="R144" i="3"/>
  <c r="R165" i="3" s="1"/>
  <c r="R169" i="3" s="1"/>
  <c r="R170" i="3" s="1"/>
  <c r="S140" i="3"/>
  <c r="BM166" i="3"/>
  <c r="AE166" i="3"/>
  <c r="Y62" i="3"/>
  <c r="Z62" i="3" s="1"/>
  <c r="V124" i="3"/>
  <c r="U60" i="3"/>
  <c r="BM83" i="3"/>
  <c r="AB20" i="3"/>
  <c r="AE20" i="3" s="1"/>
  <c r="AE107" i="3"/>
  <c r="Z129" i="3" l="1"/>
  <c r="Z75" i="3"/>
  <c r="Z30" i="3"/>
  <c r="Z117" i="3"/>
  <c r="Z47" i="3"/>
  <c r="AA104" i="3"/>
  <c r="AE104" i="3" s="1"/>
  <c r="AM118" i="3"/>
  <c r="Z50" i="3"/>
  <c r="Z118" i="3"/>
  <c r="Z110" i="3"/>
  <c r="Z11" i="3"/>
  <c r="Z95" i="3"/>
  <c r="Z108" i="3"/>
  <c r="Z150" i="3"/>
  <c r="AM105" i="3"/>
  <c r="Z161" i="3"/>
  <c r="AD120" i="3"/>
  <c r="Z51" i="3"/>
  <c r="Z131" i="3"/>
  <c r="Z115" i="3"/>
  <c r="Z15" i="3"/>
  <c r="Z87" i="3"/>
  <c r="Z99" i="3"/>
  <c r="Z32" i="3"/>
  <c r="AA121" i="3"/>
  <c r="AE121" i="3" s="1"/>
  <c r="BM128" i="3"/>
  <c r="AE128" i="3"/>
  <c r="Z137" i="3"/>
  <c r="Z113" i="3"/>
  <c r="Z16" i="3"/>
  <c r="Z89" i="3"/>
  <c r="Z91" i="3"/>
  <c r="BM70" i="3"/>
  <c r="AA70" i="3"/>
  <c r="BL70" i="3" s="1"/>
  <c r="BL143" i="3"/>
  <c r="BM97" i="3"/>
  <c r="AA97" i="3"/>
  <c r="AE97" i="3" s="1"/>
  <c r="AM113" i="3"/>
  <c r="Z55" i="3"/>
  <c r="BK129" i="3"/>
  <c r="BM129" i="3" s="1"/>
  <c r="AM117" i="3"/>
  <c r="Z145" i="3"/>
  <c r="Z72" i="3"/>
  <c r="Z73" i="3"/>
  <c r="AM137" i="3"/>
  <c r="Z58" i="3"/>
  <c r="BM89" i="3"/>
  <c r="AE89" i="3"/>
  <c r="Z112" i="3"/>
  <c r="Z13" i="3"/>
  <c r="Z65" i="3"/>
  <c r="BM142" i="3"/>
  <c r="BL142" i="3"/>
  <c r="Z124" i="3"/>
  <c r="BM141" i="3"/>
  <c r="Z19" i="3"/>
  <c r="Z26" i="3"/>
  <c r="Z71" i="3"/>
  <c r="Z8" i="3"/>
  <c r="Z127" i="3"/>
  <c r="BL135" i="3"/>
  <c r="Z136" i="3"/>
  <c r="Z36" i="3"/>
  <c r="Z156" i="3"/>
  <c r="Z141" i="3"/>
  <c r="Z126" i="3"/>
  <c r="Z76" i="3"/>
  <c r="AA115" i="3"/>
  <c r="Z104" i="3"/>
  <c r="AA112" i="3"/>
  <c r="AE112" i="3" s="1"/>
  <c r="BK131" i="3"/>
  <c r="BL131" i="3" s="1"/>
  <c r="AM126" i="3"/>
  <c r="Z78" i="3"/>
  <c r="AA78" i="3"/>
  <c r="AM111" i="3"/>
  <c r="BM111" i="3" s="1"/>
  <c r="BM133" i="3"/>
  <c r="BL133" i="3"/>
  <c r="BM99" i="3"/>
  <c r="BL99" i="3"/>
  <c r="Z70" i="3"/>
  <c r="Z125" i="3"/>
  <c r="Z160" i="3"/>
  <c r="Z152" i="3"/>
  <c r="AA75" i="3"/>
  <c r="AM75" i="3" s="1"/>
  <c r="BL75" i="3" s="1"/>
  <c r="Z143" i="3"/>
  <c r="Z64" i="3"/>
  <c r="Z162" i="3"/>
  <c r="Z97" i="3"/>
  <c r="AA103" i="3"/>
  <c r="Z10" i="3"/>
  <c r="Z12" i="3"/>
  <c r="AA122" i="3"/>
  <c r="AE122" i="3" s="1"/>
  <c r="Z146" i="3"/>
  <c r="Z92" i="3"/>
  <c r="Z84" i="3"/>
  <c r="AA119" i="3"/>
  <c r="BL134" i="3"/>
  <c r="Z53" i="3"/>
  <c r="Z33" i="3"/>
  <c r="BM94" i="3"/>
  <c r="AA94" i="3"/>
  <c r="AM138" i="3"/>
  <c r="Z35" i="3"/>
  <c r="Z116" i="3"/>
  <c r="Z109" i="3"/>
  <c r="Z101" i="3"/>
  <c r="AM101" i="3"/>
  <c r="BM101" i="3" s="1"/>
  <c r="Z114" i="3"/>
  <c r="AM95" i="3"/>
  <c r="BL95" i="3" s="1"/>
  <c r="BM93" i="3"/>
  <c r="AA93" i="3"/>
  <c r="BL93" i="3" s="1"/>
  <c r="BL83" i="3"/>
  <c r="BL81" i="3"/>
  <c r="BM79" i="3"/>
  <c r="BL79" i="3"/>
  <c r="BM71" i="3"/>
  <c r="BM36" i="3"/>
  <c r="AE51" i="3"/>
  <c r="AE33" i="3"/>
  <c r="BM40" i="3"/>
  <c r="BM27" i="3"/>
  <c r="AB26" i="3"/>
  <c r="BL26" i="3" s="1"/>
  <c r="BM25" i="3"/>
  <c r="BM21" i="3"/>
  <c r="U56" i="3"/>
  <c r="V56" i="3" s="1"/>
  <c r="AE56" i="3" s="1"/>
  <c r="AE47" i="3"/>
  <c r="AE46" i="3"/>
  <c r="V57" i="3"/>
  <c r="AE57" i="3" s="1"/>
  <c r="AE30" i="3"/>
  <c r="AE158" i="3"/>
  <c r="AE109" i="3"/>
  <c r="AM107" i="3"/>
  <c r="BM107" i="3" s="1"/>
  <c r="AM108" i="3"/>
  <c r="BM108" i="3" s="1"/>
  <c r="AA16" i="3"/>
  <c r="AE16" i="3" s="1"/>
  <c r="BM81" i="3"/>
  <c r="AI123" i="3"/>
  <c r="BM113" i="3"/>
  <c r="AE160" i="3"/>
  <c r="Y57" i="3"/>
  <c r="BM135" i="3"/>
  <c r="BM24" i="3"/>
  <c r="X37" i="3"/>
  <c r="Y37" i="3" s="1"/>
  <c r="U18" i="3"/>
  <c r="V18" i="3" s="1"/>
  <c r="AB87" i="3"/>
  <c r="AE87" i="3" s="1"/>
  <c r="AE95" i="3"/>
  <c r="U9" i="3"/>
  <c r="V9" i="3" s="1"/>
  <c r="U154" i="3"/>
  <c r="V154" i="3" s="1"/>
  <c r="AE154" i="3" s="1"/>
  <c r="BM35" i="3"/>
  <c r="AE50" i="3"/>
  <c r="J169" i="3"/>
  <c r="J170" i="3" s="1"/>
  <c r="T170" i="3" s="1"/>
  <c r="AE34" i="3"/>
  <c r="U151" i="3"/>
  <c r="V151" i="3" s="1"/>
  <c r="AE151" i="3" s="1"/>
  <c r="X31" i="3"/>
  <c r="Y31" i="3" s="1"/>
  <c r="X48" i="3"/>
  <c r="AE156" i="3"/>
  <c r="X56" i="3"/>
  <c r="Y56" i="3" s="1"/>
  <c r="BM125" i="3"/>
  <c r="BM17" i="3"/>
  <c r="X168" i="3"/>
  <c r="Y168" i="3" s="1"/>
  <c r="AE145" i="3"/>
  <c r="BM127" i="3"/>
  <c r="Y45" i="3"/>
  <c r="U22" i="3"/>
  <c r="V22" i="3" s="1"/>
  <c r="BM162" i="3"/>
  <c r="U54" i="3"/>
  <c r="V54" i="3" s="1"/>
  <c r="U31" i="3"/>
  <c r="V31" i="3" s="1"/>
  <c r="BM31" i="3" s="1"/>
  <c r="X18" i="3"/>
  <c r="Y18" i="3" s="1"/>
  <c r="AE98" i="3"/>
  <c r="AE64" i="3"/>
  <c r="BM88" i="3"/>
  <c r="U100" i="3"/>
  <c r="V100" i="3" s="1"/>
  <c r="U90" i="3"/>
  <c r="V90" i="3" s="1"/>
  <c r="BM90" i="3" s="1"/>
  <c r="X54" i="3"/>
  <c r="Y54" i="3" s="1"/>
  <c r="AT11" i="3"/>
  <c r="AZ11" i="3" s="1"/>
  <c r="BM11" i="3" s="1"/>
  <c r="BM53" i="3"/>
  <c r="BM134" i="3"/>
  <c r="AE159" i="3"/>
  <c r="U37" i="3"/>
  <c r="V37" i="3" s="1"/>
  <c r="X9" i="3"/>
  <c r="Y9" i="3" s="1"/>
  <c r="AE161" i="3"/>
  <c r="X28" i="3"/>
  <c r="Y28" i="3" s="1"/>
  <c r="AA84" i="3"/>
  <c r="AE84" i="3" s="1"/>
  <c r="Y59" i="3"/>
  <c r="Z59" i="3" s="1"/>
  <c r="X42" i="3"/>
  <c r="Y42" i="3" s="1"/>
  <c r="BM157" i="3"/>
  <c r="AE147" i="3"/>
  <c r="X151" i="3"/>
  <c r="Y151" i="3" s="1"/>
  <c r="BM148" i="3"/>
  <c r="AE12" i="3"/>
  <c r="AE65" i="3"/>
  <c r="BM132" i="3"/>
  <c r="X154" i="3"/>
  <c r="Y154" i="3" s="1"/>
  <c r="U28" i="3"/>
  <c r="V28" i="3" s="1"/>
  <c r="BM28" i="3" s="1"/>
  <c r="U66" i="3"/>
  <c r="V66" i="3" s="1"/>
  <c r="BM66" i="3" s="1"/>
  <c r="U77" i="3"/>
  <c r="V77" i="3" s="1"/>
  <c r="X100" i="3"/>
  <c r="Y100" i="3" s="1"/>
  <c r="X14" i="3"/>
  <c r="Y14" i="3" s="1"/>
  <c r="X22" i="3"/>
  <c r="Y22" i="3" s="1"/>
  <c r="Z22" i="3" s="1"/>
  <c r="V39" i="3"/>
  <c r="BM39" i="3" s="1"/>
  <c r="AE41" i="3"/>
  <c r="U48" i="3"/>
  <c r="X163" i="3"/>
  <c r="U163" i="3"/>
  <c r="V163" i="3" s="1"/>
  <c r="U149" i="3"/>
  <c r="V149" i="3" s="1"/>
  <c r="BM149" i="3" s="1"/>
  <c r="BM13" i="3"/>
  <c r="AE63" i="3"/>
  <c r="X144" i="3"/>
  <c r="Y144" i="3" s="1"/>
  <c r="X77" i="3"/>
  <c r="Y77" i="3" s="1"/>
  <c r="AE146" i="3"/>
  <c r="X149" i="3"/>
  <c r="Y149" i="3" s="1"/>
  <c r="X85" i="3"/>
  <c r="Y85" i="3" s="1"/>
  <c r="AT52" i="3"/>
  <c r="AZ52" i="3" s="1"/>
  <c r="V23" i="3"/>
  <c r="AB23" i="3" s="1"/>
  <c r="BM136" i="3"/>
  <c r="AE79" i="3"/>
  <c r="X90" i="3"/>
  <c r="Y90" i="3" s="1"/>
  <c r="V69" i="3"/>
  <c r="U144" i="3"/>
  <c r="V144" i="3" s="1"/>
  <c r="X66" i="3"/>
  <c r="Y66" i="3" s="1"/>
  <c r="X123" i="3"/>
  <c r="Y123" i="3" s="1"/>
  <c r="U14" i="3"/>
  <c r="V14" i="3" s="1"/>
  <c r="U85" i="3"/>
  <c r="V85" i="3" s="1"/>
  <c r="BM143" i="3"/>
  <c r="AE73" i="3"/>
  <c r="BM73" i="3"/>
  <c r="BM167" i="3"/>
  <c r="AE167" i="3"/>
  <c r="U123" i="3"/>
  <c r="V123" i="3" s="1"/>
  <c r="BM164" i="3"/>
  <c r="U168" i="3"/>
  <c r="V168" i="3" s="1"/>
  <c r="BL20" i="3"/>
  <c r="AE24" i="3"/>
  <c r="BL24" i="3"/>
  <c r="AE72" i="3"/>
  <c r="AE113" i="3"/>
  <c r="AE116" i="3"/>
  <c r="AE8" i="3"/>
  <c r="AH8" i="3"/>
  <c r="AH9" i="3" s="1"/>
  <c r="AH38" i="3" s="1"/>
  <c r="AH43" i="3" s="1"/>
  <c r="AH67" i="3" s="1"/>
  <c r="AG8" i="3"/>
  <c r="BM58" i="3"/>
  <c r="AE58" i="3"/>
  <c r="AE150" i="3"/>
  <c r="BM150" i="3"/>
  <c r="AE130" i="3"/>
  <c r="BL21" i="3"/>
  <c r="AE21" i="3"/>
  <c r="AE49" i="3"/>
  <c r="BM49" i="3"/>
  <c r="AM82" i="3"/>
  <c r="AE82" i="3"/>
  <c r="BM152" i="3"/>
  <c r="AE152" i="3"/>
  <c r="AE96" i="3"/>
  <c r="AE25" i="3"/>
  <c r="BL25" i="3"/>
  <c r="AE91" i="3"/>
  <c r="BM91" i="3"/>
  <c r="AB10" i="3"/>
  <c r="BL71" i="3"/>
  <c r="AE71" i="3"/>
  <c r="AA7" i="3"/>
  <c r="AM74" i="3"/>
  <c r="AE74" i="3"/>
  <c r="AE59" i="3"/>
  <c r="BM59" i="3"/>
  <c r="AE55" i="3"/>
  <c r="BM55" i="3"/>
  <c r="AE27" i="3"/>
  <c r="BL27" i="3"/>
  <c r="BM20" i="3"/>
  <c r="V60" i="3"/>
  <c r="BL88" i="3"/>
  <c r="AE117" i="3"/>
  <c r="V42" i="3"/>
  <c r="BM45" i="3"/>
  <c r="V48" i="3"/>
  <c r="AE45" i="3"/>
  <c r="Y60" i="3"/>
  <c r="AE127" i="3"/>
  <c r="BL127" i="3"/>
  <c r="AE111" i="3"/>
  <c r="AE137" i="3"/>
  <c r="AB19" i="3"/>
  <c r="AB54" i="3"/>
  <c r="AE52" i="3"/>
  <c r="BL136" i="3"/>
  <c r="AE136" i="3"/>
  <c r="BL13" i="3"/>
  <c r="AE13" i="3"/>
  <c r="BM29" i="3"/>
  <c r="AE29" i="3"/>
  <c r="AE139" i="3"/>
  <c r="AB86" i="3"/>
  <c r="AE86" i="3" s="1"/>
  <c r="BM86" i="3"/>
  <c r="AT15" i="3"/>
  <c r="AA15" i="3"/>
  <c r="BM32" i="3"/>
  <c r="AE32" i="3"/>
  <c r="AE76" i="3"/>
  <c r="AM76" i="3"/>
  <c r="AE118" i="3"/>
  <c r="AE17" i="3"/>
  <c r="BL17" i="3"/>
  <c r="AE80" i="3"/>
  <c r="AM80" i="3"/>
  <c r="BM155" i="3"/>
  <c r="AE155" i="3"/>
  <c r="AE105" i="3"/>
  <c r="BM62" i="3"/>
  <c r="AB62" i="3"/>
  <c r="AM106" i="3"/>
  <c r="AE106" i="3"/>
  <c r="BL132" i="3"/>
  <c r="AE132" i="3"/>
  <c r="BM131" i="3" l="1"/>
  <c r="BL129" i="3"/>
  <c r="Z60" i="3"/>
  <c r="AE138" i="3"/>
  <c r="AE142" i="3"/>
  <c r="Z151" i="3"/>
  <c r="Z9" i="3"/>
  <c r="BL113" i="3"/>
  <c r="AE143" i="3"/>
  <c r="AE119" i="3"/>
  <c r="BL12" i="3"/>
  <c r="AE75" i="3"/>
  <c r="BL111" i="3"/>
  <c r="AE140" i="3"/>
  <c r="Z149" i="3"/>
  <c r="AE103" i="3"/>
  <c r="AE131" i="3"/>
  <c r="AM122" i="3"/>
  <c r="BL122" i="3" s="1"/>
  <c r="AM103" i="3"/>
  <c r="AM115" i="3"/>
  <c r="BM115" i="3" s="1"/>
  <c r="AE135" i="3"/>
  <c r="BL128" i="3"/>
  <c r="AE115" i="3"/>
  <c r="AA77" i="3"/>
  <c r="AE134" i="3"/>
  <c r="Z154" i="3"/>
  <c r="AE70" i="3"/>
  <c r="AE133" i="3"/>
  <c r="BM137" i="3"/>
  <c r="BL137" i="3"/>
  <c r="BM138" i="3"/>
  <c r="BL138" i="3"/>
  <c r="Z37" i="3"/>
  <c r="AM112" i="3"/>
  <c r="Z90" i="3"/>
  <c r="Z14" i="3"/>
  <c r="Z28" i="3"/>
  <c r="Z54" i="3"/>
  <c r="Z18" i="3"/>
  <c r="Z57" i="3"/>
  <c r="AE129" i="3"/>
  <c r="Z66" i="3"/>
  <c r="Z77" i="3"/>
  <c r="Z100" i="3"/>
  <c r="Z42" i="3"/>
  <c r="Z31" i="3"/>
  <c r="AM119" i="3"/>
  <c r="BL119" i="3" s="1"/>
  <c r="Z69" i="3"/>
  <c r="BM75" i="3"/>
  <c r="BL141" i="3"/>
  <c r="AE141" i="3"/>
  <c r="AD121" i="3"/>
  <c r="AM121" i="3"/>
  <c r="AM104" i="3"/>
  <c r="Z85" i="3"/>
  <c r="Z144" i="3"/>
  <c r="Y48" i="3"/>
  <c r="Z48" i="3" s="1"/>
  <c r="Z45" i="3"/>
  <c r="Z56" i="3"/>
  <c r="Z39" i="3"/>
  <c r="Z23" i="3"/>
  <c r="AM116" i="3"/>
  <c r="AM109" i="3"/>
  <c r="AE102" i="3"/>
  <c r="AM102" i="3"/>
  <c r="Z123" i="3"/>
  <c r="BM95" i="3"/>
  <c r="AE83" i="3"/>
  <c r="AE81" i="3"/>
  <c r="AE69" i="3"/>
  <c r="AE93" i="3"/>
  <c r="AE26" i="3"/>
  <c r="BM56" i="3"/>
  <c r="BM57" i="3"/>
  <c r="BL97" i="3"/>
  <c r="BM154" i="3"/>
  <c r="AE31" i="3"/>
  <c r="AE163" i="3"/>
  <c r="BL87" i="3"/>
  <c r="BL108" i="3"/>
  <c r="AE108" i="3"/>
  <c r="AE99" i="3"/>
  <c r="BL98" i="3"/>
  <c r="BL16" i="3"/>
  <c r="BL11" i="3"/>
  <c r="AA100" i="3"/>
  <c r="AM92" i="3"/>
  <c r="AM114" i="3"/>
  <c r="BM114" i="3" s="1"/>
  <c r="AM110" i="3"/>
  <c r="BM110" i="3" s="1"/>
  <c r="BL107" i="3"/>
  <c r="AA123" i="3"/>
  <c r="AE123" i="3" s="1"/>
  <c r="AE114" i="3"/>
  <c r="AE110" i="3"/>
  <c r="AE92" i="3"/>
  <c r="AE149" i="3"/>
  <c r="T169" i="3"/>
  <c r="BM151" i="3"/>
  <c r="AE39" i="3"/>
  <c r="X61" i="3"/>
  <c r="Y61" i="3" s="1"/>
  <c r="BM69" i="3"/>
  <c r="Y163" i="3"/>
  <c r="U61" i="3"/>
  <c r="V61" i="3" s="1"/>
  <c r="BM23" i="3"/>
  <c r="AB100" i="3"/>
  <c r="BL84" i="3"/>
  <c r="AT54" i="3"/>
  <c r="AT61" i="3" s="1"/>
  <c r="X38" i="3"/>
  <c r="AE94" i="3"/>
  <c r="BL94" i="3"/>
  <c r="X165" i="3"/>
  <c r="Y165" i="3" s="1"/>
  <c r="U38" i="3"/>
  <c r="V38" i="3" s="1"/>
  <c r="U165" i="3"/>
  <c r="U169" i="3" s="1"/>
  <c r="AI8" i="3"/>
  <c r="AI9" i="3" s="1"/>
  <c r="AI38" i="3" s="1"/>
  <c r="AI43" i="3" s="1"/>
  <c r="AI67" i="3" s="1"/>
  <c r="AE168" i="3"/>
  <c r="BM168" i="3"/>
  <c r="AM120" i="3"/>
  <c r="AE120" i="3"/>
  <c r="BL118" i="3"/>
  <c r="BM118" i="3"/>
  <c r="AM139" i="3"/>
  <c r="AB61" i="3"/>
  <c r="AE54" i="3"/>
  <c r="AE77" i="3"/>
  <c r="BL23" i="3"/>
  <c r="AB28" i="3"/>
  <c r="AE23" i="3"/>
  <c r="AM96" i="3"/>
  <c r="AE37" i="3"/>
  <c r="BM37" i="3"/>
  <c r="AE15" i="3"/>
  <c r="AA18" i="3"/>
  <c r="AR19" i="3"/>
  <c r="AB22" i="3"/>
  <c r="AE22" i="3" s="1"/>
  <c r="AE19" i="3"/>
  <c r="BM42" i="3"/>
  <c r="AE42" i="3"/>
  <c r="BL117" i="3"/>
  <c r="BM117" i="3"/>
  <c r="AG7" i="3"/>
  <c r="AA9" i="3"/>
  <c r="AE9" i="3" s="1"/>
  <c r="AE7" i="3"/>
  <c r="AF165" i="3"/>
  <c r="AF169" i="3" s="1"/>
  <c r="AF170" i="3" s="1"/>
  <c r="AG77" i="3"/>
  <c r="AM72" i="3"/>
  <c r="AZ15" i="3"/>
  <c r="AT18" i="3"/>
  <c r="BL80" i="3"/>
  <c r="BM80" i="3"/>
  <c r="BL106" i="3"/>
  <c r="BM106" i="3"/>
  <c r="BL76" i="3"/>
  <c r="BM76" i="3"/>
  <c r="AB90" i="3"/>
  <c r="BL86" i="3"/>
  <c r="BL62" i="3"/>
  <c r="AE62" i="3"/>
  <c r="AB66" i="3"/>
  <c r="BL105" i="3"/>
  <c r="BM105" i="3"/>
  <c r="BL52" i="3"/>
  <c r="AZ54" i="3"/>
  <c r="BM52" i="3"/>
  <c r="AA85" i="3"/>
  <c r="AE85" i="3" s="1"/>
  <c r="AE78" i="3"/>
  <c r="AE101" i="3"/>
  <c r="BL101" i="3"/>
  <c r="BL82" i="3"/>
  <c r="BM82" i="3"/>
  <c r="AE48" i="3"/>
  <c r="BM48" i="3"/>
  <c r="BM60" i="3"/>
  <c r="AE60" i="3"/>
  <c r="BL74" i="3"/>
  <c r="BM74" i="3"/>
  <c r="AE10" i="3"/>
  <c r="AT10" i="3"/>
  <c r="AB14" i="3"/>
  <c r="AE14" i="3" s="1"/>
  <c r="BL115" i="3" l="1"/>
  <c r="BL104" i="3"/>
  <c r="BM122" i="3"/>
  <c r="Z61" i="3"/>
  <c r="BM104" i="3"/>
  <c r="BM112" i="3"/>
  <c r="BL112" i="3"/>
  <c r="BM119" i="3"/>
  <c r="BM121" i="3"/>
  <c r="BL121" i="3"/>
  <c r="AS165" i="3"/>
  <c r="AS169" i="3" s="1"/>
  <c r="AS170" i="3" s="1"/>
  <c r="Z163" i="3"/>
  <c r="BL116" i="3"/>
  <c r="BM116" i="3"/>
  <c r="BL102" i="3"/>
  <c r="BM102" i="3"/>
  <c r="AM8" i="3"/>
  <c r="BL8" i="3" s="1"/>
  <c r="AO165" i="3"/>
  <c r="AO169" i="3" s="1"/>
  <c r="AO170" i="3" s="1"/>
  <c r="AG100" i="3"/>
  <c r="BL114" i="3"/>
  <c r="BM92" i="3"/>
  <c r="BL92" i="3"/>
  <c r="BL110" i="3"/>
  <c r="V169" i="3"/>
  <c r="AE61" i="3"/>
  <c r="AE100" i="3"/>
  <c r="X169" i="3"/>
  <c r="Y169" i="3" s="1"/>
  <c r="V165" i="3"/>
  <c r="AG123" i="3"/>
  <c r="Y38" i="3"/>
  <c r="Z38" i="3" s="1"/>
  <c r="X43" i="3"/>
  <c r="U43" i="3"/>
  <c r="U67" i="3" s="1"/>
  <c r="V67" i="3" s="1"/>
  <c r="BL120" i="3"/>
  <c r="BM120" i="3"/>
  <c r="AZ61" i="3"/>
  <c r="BL54" i="3"/>
  <c r="BM54" i="3"/>
  <c r="AE90" i="3"/>
  <c r="BL90" i="3"/>
  <c r="BL15" i="3"/>
  <c r="AZ18" i="3"/>
  <c r="BM15" i="3"/>
  <c r="AP165" i="3"/>
  <c r="AP169" i="3" s="1"/>
  <c r="AP170" i="3" s="1"/>
  <c r="AG9" i="3"/>
  <c r="AG38" i="3" s="1"/>
  <c r="AG43" i="3" s="1"/>
  <c r="AG67" i="3" s="1"/>
  <c r="AM7" i="3"/>
  <c r="BL28" i="3"/>
  <c r="AB38" i="3"/>
  <c r="AB43" i="3" s="1"/>
  <c r="AB67" i="3" s="1"/>
  <c r="AE28" i="3"/>
  <c r="AY165" i="3"/>
  <c r="AY169" i="3" s="1"/>
  <c r="AY170" i="3" s="1"/>
  <c r="BI165" i="3"/>
  <c r="BI169" i="3" s="1"/>
  <c r="BI170" i="3" s="1"/>
  <c r="AM78" i="3"/>
  <c r="AM77" i="3"/>
  <c r="BL72" i="3"/>
  <c r="BM72" i="3"/>
  <c r="AZ19" i="3"/>
  <c r="AR22" i="3"/>
  <c r="AR38" i="3" s="1"/>
  <c r="AR43" i="3" s="1"/>
  <c r="AR67" i="3" s="1"/>
  <c r="BL139" i="3"/>
  <c r="BM139" i="3"/>
  <c r="AT14" i="3"/>
  <c r="AT38" i="3" s="1"/>
  <c r="AT43" i="3" s="1"/>
  <c r="AT67" i="3" s="1"/>
  <c r="AZ10" i="3"/>
  <c r="AE66" i="3"/>
  <c r="BL66" i="3"/>
  <c r="AR165" i="3"/>
  <c r="AR169" i="3" s="1"/>
  <c r="AA38" i="3"/>
  <c r="AE18" i="3"/>
  <c r="AM123" i="3"/>
  <c r="BL103" i="3"/>
  <c r="BM103" i="3"/>
  <c r="AM100" i="3"/>
  <c r="BL96" i="3"/>
  <c r="BM96" i="3"/>
  <c r="BC165" i="3" l="1"/>
  <c r="BC169" i="3" s="1"/>
  <c r="BC170" i="3" s="1"/>
  <c r="AI165" i="3"/>
  <c r="AI169" i="3" s="1"/>
  <c r="AI170" i="3" s="1"/>
  <c r="BD165" i="3"/>
  <c r="BD169" i="3" s="1"/>
  <c r="BD170" i="3" s="1"/>
  <c r="AJ165" i="3"/>
  <c r="AJ169" i="3" s="1"/>
  <c r="AJ170" i="3" s="1"/>
  <c r="BM8" i="3"/>
  <c r="U170" i="3"/>
  <c r="Y43" i="3"/>
  <c r="X67" i="3"/>
  <c r="V43" i="3"/>
  <c r="AR170" i="3"/>
  <c r="BL10" i="3"/>
  <c r="AZ14" i="3"/>
  <c r="BM10" i="3"/>
  <c r="AZ22" i="3"/>
  <c r="BM19" i="3"/>
  <c r="BL18" i="3"/>
  <c r="BL19" i="3"/>
  <c r="BM18" i="3"/>
  <c r="V170" i="3"/>
  <c r="BL163" i="3"/>
  <c r="BJ165" i="3"/>
  <c r="BJ169" i="3" s="1"/>
  <c r="BJ170" i="3" s="1"/>
  <c r="BM163" i="3"/>
  <c r="BL100" i="3"/>
  <c r="BM100" i="3"/>
  <c r="AM85" i="3"/>
  <c r="BL78" i="3"/>
  <c r="BM78" i="3"/>
  <c r="AA43" i="3"/>
  <c r="AE38" i="3"/>
  <c r="BL77" i="3"/>
  <c r="BM77" i="3"/>
  <c r="AM9" i="3"/>
  <c r="BL7" i="3"/>
  <c r="BM7" i="3"/>
  <c r="BL61" i="3"/>
  <c r="BM61" i="3"/>
  <c r="Z43" i="3" l="1"/>
  <c r="Y67" i="3"/>
  <c r="X170" i="3"/>
  <c r="BL9" i="3"/>
  <c r="AM38" i="3"/>
  <c r="AM43" i="3" s="1"/>
  <c r="AM67" i="3" s="1"/>
  <c r="BM9" i="3"/>
  <c r="AZ38" i="3"/>
  <c r="BL22" i="3"/>
  <c r="BM22" i="3"/>
  <c r="BL85" i="3"/>
  <c r="BM85" i="3"/>
  <c r="AE43" i="3"/>
  <c r="AA67" i="3"/>
  <c r="BL14" i="3"/>
  <c r="BM14" i="3"/>
  <c r="Y170" i="3" l="1"/>
  <c r="Z67" i="3"/>
  <c r="AZ43" i="3"/>
  <c r="BL38" i="3"/>
  <c r="BM38" i="3"/>
  <c r="AE67" i="3"/>
  <c r="BL43" i="3" l="1"/>
  <c r="AZ67" i="3"/>
  <c r="BM43" i="3"/>
  <c r="BL67" i="3" l="1"/>
  <c r="BM67" i="3"/>
  <c r="BK130" i="3" l="1"/>
  <c r="BL130" i="3" s="1"/>
  <c r="BM130" i="3" l="1"/>
  <c r="AT123" i="3" l="1"/>
  <c r="AT165" i="3" s="1"/>
  <c r="AT169" i="3" s="1"/>
  <c r="AT170" i="3" s="1"/>
  <c r="AZ109" i="3"/>
  <c r="BM109" i="3" s="1"/>
  <c r="BL109" i="3" l="1"/>
  <c r="AZ123" i="3"/>
  <c r="AZ165" i="3" l="1"/>
  <c r="BL123" i="3"/>
  <c r="BM123" i="3"/>
  <c r="AZ169" i="3" l="1"/>
  <c r="AZ170" i="3" l="1"/>
  <c r="BK126" i="3" l="1"/>
  <c r="AE126" i="3"/>
  <c r="BB144" i="3" l="1"/>
  <c r="BB165" i="3" s="1"/>
  <c r="BB169" i="3" s="1"/>
  <c r="BB170" i="3" s="1"/>
  <c r="BM126" i="3"/>
  <c r="BL126" i="3"/>
  <c r="BK144" i="3"/>
  <c r="BK165" i="3" l="1"/>
  <c r="BK169" i="3" l="1"/>
  <c r="BK170" i="3" l="1"/>
  <c r="AC144" i="3" l="1"/>
  <c r="AC165" i="3" s="1"/>
  <c r="AC169" i="3" s="1"/>
  <c r="AC170" i="3" s="1"/>
  <c r="AE125" i="3"/>
  <c r="BL125" i="3" l="1"/>
  <c r="AB144" i="3"/>
  <c r="AB165" i="3" s="1"/>
  <c r="AB169" i="3" s="1"/>
  <c r="AB170" i="3" s="1"/>
  <c r="AD144" i="3"/>
  <c r="AD165" i="3" s="1"/>
  <c r="AD169" i="3" s="1"/>
  <c r="AD170" i="3" s="1"/>
  <c r="AA124" i="3"/>
  <c r="AG124" i="3" l="1"/>
  <c r="AE124" i="3"/>
  <c r="AA144" i="3"/>
  <c r="AM124" i="3" l="1"/>
  <c r="AG144" i="3"/>
  <c r="AG165" i="3" s="1"/>
  <c r="AG169" i="3" s="1"/>
  <c r="AG170" i="3" s="1"/>
  <c r="AA165" i="3"/>
  <c r="AE144" i="3"/>
  <c r="BM124" i="3" l="1"/>
  <c r="BL124" i="3"/>
  <c r="AA169" i="3"/>
  <c r="AE165" i="3"/>
  <c r="AA170" i="3" l="1"/>
  <c r="AE169" i="3"/>
  <c r="AE170" i="3" l="1"/>
  <c r="AM140" i="3"/>
  <c r="BL140" i="3" s="1"/>
  <c r="AH144" i="3"/>
  <c r="AH165" i="3"/>
  <c r="AH169" i="3" s="1"/>
  <c r="AH170" i="3" s="1"/>
  <c r="AM144" i="3" l="1"/>
  <c r="BL144" i="3" s="1"/>
  <c r="BM140" i="3"/>
  <c r="BM144" i="3" l="1"/>
  <c r="AM165" i="3"/>
  <c r="BL165" i="3" l="1"/>
  <c r="AM169" i="3"/>
  <c r="BM165" i="3"/>
  <c r="BL169" i="3" l="1"/>
  <c r="BM169" i="3"/>
  <c r="AM170" i="3"/>
  <c r="BM170" i="3" l="1"/>
  <c r="BL17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NataleLagrotteria</author>
  </authors>
  <commentList>
    <comment ref="E8" authorId="0" shapeId="0" xr:uid="{F52A983B-600D-4BCF-A3F6-B2908768D404}">
      <text>
        <r>
          <rPr>
            <b/>
            <sz val="9"/>
            <color indexed="81"/>
            <rFont val="Tahoma"/>
            <charset val="1"/>
          </rPr>
          <t>NataleLagrotteria:</t>
        </r>
        <r>
          <rPr>
            <sz val="9"/>
            <color indexed="81"/>
            <rFont val="Tahoma"/>
            <charset val="1"/>
          </rPr>
          <t xml:space="preserve">
AA0350+AA0460 da tabella A strutture aziendali</t>
        </r>
      </text>
    </comment>
    <comment ref="L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Da tabella A:
AA0350 case di cura private + AA0620</t>
        </r>
      </text>
    </comment>
    <comment ref="E10" authorId="0" shapeId="0" xr:uid="{2035273D-50C1-43FA-AB78-D150F01AB2E8}">
      <text>
        <r>
          <rPr>
            <b/>
            <sz val="9"/>
            <color indexed="81"/>
            <rFont val="Tahoma"/>
            <charset val="1"/>
          </rPr>
          <t>NataleLagrotteria:</t>
        </r>
        <r>
          <rPr>
            <sz val="9"/>
            <color indexed="81"/>
            <rFont val="Tahoma"/>
            <charset val="1"/>
          </rPr>
          <t xml:space="preserve">
SDAO</t>
        </r>
      </text>
    </comment>
    <comment ref="F10" authorId="0" shapeId="0" xr:uid="{43C76E09-A760-49A2-ABB7-8421D4FA3B63}">
      <text>
        <r>
          <rPr>
            <b/>
            <sz val="9"/>
            <color indexed="81"/>
            <rFont val="Tahoma"/>
            <charset val="1"/>
          </rPr>
          <t>NataleLagrotteria:</t>
        </r>
        <r>
          <rPr>
            <sz val="9"/>
            <color indexed="81"/>
            <rFont val="Tahoma"/>
            <charset val="1"/>
          </rPr>
          <t xml:space="preserve">
Ambulatori ospedalieri
</t>
        </r>
      </text>
    </comment>
    <comment ref="L10" authorId="0" shapeId="0" xr:uid="{283561BE-F0D1-44BB-B2ED-74DFE90E523D}">
      <text>
        <r>
          <rPr>
            <b/>
            <sz val="9"/>
            <color indexed="81"/>
            <rFont val="Tahoma"/>
            <charset val="1"/>
          </rPr>
          <t>NataleLagrotteria:</t>
        </r>
        <r>
          <rPr>
            <sz val="9"/>
            <color indexed="81"/>
            <rFont val="Tahoma"/>
            <charset val="1"/>
          </rPr>
          <t xml:space="preserve">
Strutture territoriali
</t>
        </r>
      </text>
    </comment>
    <comment ref="E11" authorId="0" shapeId="0" xr:uid="{27F42CF8-A156-467E-8764-2035FBB0070F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SDAO da tab A+ quota AA0950 e AA0960
</t>
        </r>
      </text>
    </comment>
    <comment ref="F11" authorId="0" shapeId="0" xr:uid="{51B2DBC2-2AE3-43C7-8C91-7D42F10EF9DC}">
      <text>
        <r>
          <rPr>
            <b/>
            <sz val="9"/>
            <color indexed="81"/>
            <rFont val="Tahoma"/>
            <family val="2"/>
          </rPr>
          <t>NataleLagrotteria:
da tab A flusso C + quota AA0950 e AA0960</t>
        </r>
      </text>
    </comment>
    <comment ref="J11" authorId="0" shapeId="0" xr:uid="{A0322529-F658-4FB5-B4D3-75DAE109D701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AA0630 mobibilità attiva da privato + flusso M AA0360 da tab A+ quota AA0950 e AA0960
</t>
        </r>
      </text>
    </comment>
    <comment ref="E12" authorId="0" shapeId="0" xr:uid="{11E1F5E3-714C-440D-9A38-2D41D0ABE341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sacche di sangue da report centri trasfusionali
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File C PS</t>
        </r>
      </text>
    </comment>
    <comment ref="G1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DD-F
</t>
        </r>
      </text>
    </comment>
    <comment ref="L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DPC</t>
        </r>
      </text>
    </comment>
    <comment ref="G6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Farmacia DD</t>
        </r>
      </text>
    </comment>
    <comment ref="P62" authorId="0" shapeId="0" xr:uid="{403E00B2-5106-4C19-8D10-A95EE532AE59}">
      <text>
        <r>
          <rPr>
            <b/>
            <sz val="9"/>
            <color indexed="81"/>
            <rFont val="Tahoma"/>
            <charset val="1"/>
          </rPr>
          <t>NataleLagrotteria:</t>
        </r>
        <r>
          <rPr>
            <sz val="9"/>
            <color indexed="81"/>
            <rFont val="Tahoma"/>
            <charset val="1"/>
          </rPr>
          <t xml:space="preserve">
Riportare drg e prestazioni per residenti
</t>
        </r>
      </text>
    </comment>
    <comment ref="G63" authorId="0" shapeId="0" xr:uid="{86DE6BBA-A4DE-4FC1-B7F5-F76F844E465D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dispensazione diretta</t>
        </r>
      </text>
    </comment>
    <comment ref="F6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Centri DT</t>
        </r>
      </text>
    </comment>
    <comment ref="G6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NataleLagrotteria:
Dispensazione diretta+ centri SX</t>
        </r>
      </text>
    </comment>
    <comment ref="L6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dpc+DD+consumi territorio</t>
        </r>
      </text>
    </comment>
    <comment ref="P69" authorId="0" shapeId="0" xr:uid="{41AFE30F-367C-4A3F-944A-790681B8057E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Variazione delle rimanenze (a quadratura)</t>
        </r>
      </text>
    </comment>
    <comment ref="AB69" authorId="0" shapeId="0" xr:uid="{58DB0EB6-4FE1-458A-97A7-06A64A6CE27B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assistenza farmaceutica +consumi altri livelli</t>
        </r>
      </text>
    </comment>
    <comment ref="AG77" authorId="0" shapeId="0" xr:uid="{B988C689-0529-4574-B3D8-070A3802C554}">
      <text>
        <r>
          <rPr>
            <b/>
            <sz val="9"/>
            <color indexed="81"/>
            <rFont val="Tahoma"/>
            <charset val="1"/>
          </rPr>
          <t xml:space="preserve">NataleLagrotteria:
</t>
        </r>
        <r>
          <rPr>
            <sz val="9"/>
            <color indexed="81"/>
            <rFont val="Tahoma"/>
            <family val="2"/>
          </rPr>
          <t>Quadratura LA con assistenza ospedaliera acuti + attività trasfusionale</t>
        </r>
      </text>
    </comment>
    <comment ref="AC85" authorId="0" shapeId="0" xr:uid="{555D9C0A-3AA9-41D6-A23A-89C19BAC00AC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screening
</t>
        </r>
      </text>
    </comment>
    <comment ref="AG85" authorId="0" shapeId="0" xr:uid="{0FD13688-07D3-4DAF-AAD9-670D47EC1560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Quadratura LA con assistenza ospedaliera acuti + attività trasfusionale</t>
        </r>
      </text>
    </comment>
    <comment ref="AC98" authorId="0" shapeId="0" xr:uid="{9C4A0B4C-BE9D-40AD-992A-92B8596C0B30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screening</t>
        </r>
      </text>
    </comment>
    <comment ref="AC102" authorId="0" shapeId="0" xr:uid="{A5B65A1C-7D5D-4E70-BC7B-DCFAA2DC622B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screening</t>
        </r>
      </text>
    </comment>
    <comment ref="AC108" authorId="0" shapeId="0" xr:uid="{7B7EC757-220D-4069-816E-A9BA818665E6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screening</t>
        </r>
      </text>
    </comment>
    <comment ref="AC109" authorId="0" shapeId="0" xr:uid="{338B3A96-52D4-4451-9FA1-AFD1CD174237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screening</t>
        </r>
      </text>
    </comment>
    <comment ref="F1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PFE</t>
        </r>
      </text>
    </comment>
    <comment ref="N11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sistemi informativi
</t>
        </r>
      </text>
    </comment>
    <comment ref="P1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tesoreria </t>
        </r>
      </text>
    </comment>
    <comment ref="L124" authorId="0" shapeId="0" xr:uid="{707E3994-60B9-4FEF-82C9-BCBA20DB7928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medici e veterinari</t>
        </r>
      </text>
    </comment>
    <comment ref="R135" authorId="0" shapeId="0" xr:uid="{1728FE04-1E60-4C8E-8DF6-3EC6CFF3CFB2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ribaltati in base al costo del personale</t>
        </r>
      </text>
    </comment>
    <comment ref="R136" authorId="0" shapeId="0" xr:uid="{F4166DA0-7D17-47F9-865B-A39FD256CDA5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ribaltati in base al costo del personale</t>
        </r>
      </text>
    </comment>
    <comment ref="R137" authorId="0" shapeId="0" xr:uid="{286F5077-EE1D-48CE-9541-D60EAE707961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ribaltati in base al costo del personale</t>
        </r>
      </text>
    </comment>
    <comment ref="R138" authorId="0" shapeId="0" xr:uid="{923D7523-D0C6-4C80-A06D-0B0E24F31156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ribaltati in base al costo del personale</t>
        </r>
      </text>
    </comment>
    <comment ref="R139" authorId="0" shapeId="0" xr:uid="{6C21F248-3F48-4494-9AEB-FBBD3B6556C3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ribaltati in base al costo del personale</t>
        </r>
      </text>
    </comment>
    <comment ref="R140" authorId="0" shapeId="0" xr:uid="{E3174FBC-12C3-4FD5-BEEE-2B49FDFE0F4D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ribaltati in base al costo del personale</t>
        </r>
      </text>
    </comment>
    <comment ref="AA144" authorId="0" shapeId="0" xr:uid="{5A47EF82-318B-46C9-BF8F-24395F76BC54}">
      <text>
        <r>
          <rPr>
            <b/>
            <sz val="9"/>
            <color indexed="81"/>
            <rFont val="Tahoma"/>
            <charset val="1"/>
          </rPr>
          <t>NataleLagrotteria:</t>
        </r>
        <r>
          <rPr>
            <sz val="9"/>
            <color indexed="81"/>
            <rFont val="Tahoma"/>
            <charset val="1"/>
          </rPr>
          <t xml:space="preserve">
la somma del personale dell'assistenza ospedaliera</t>
        </r>
      </text>
    </comment>
    <comment ref="AC144" authorId="0" shapeId="0" xr:uid="{FEABA6BA-EF5D-4AFD-BD28-43CDA1878F8B}">
      <text>
        <r>
          <rPr>
            <b/>
            <sz val="9"/>
            <color indexed="81"/>
            <rFont val="Tahoma"/>
            <charset val="1"/>
          </rPr>
          <t>NataleLagrotteria:</t>
        </r>
        <r>
          <rPr>
            <sz val="9"/>
            <color indexed="81"/>
            <rFont val="Tahoma"/>
            <charset val="1"/>
          </rPr>
          <t xml:space="preserve">
screenng</t>
        </r>
      </text>
    </comment>
    <comment ref="A145" authorId="0" shapeId="0" xr:uid="{DBA4B58E-0FA4-4809-842C-358D730AC7BA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ribaltati in base al costo del personale</t>
        </r>
      </text>
    </comment>
    <comment ref="A150" authorId="0" shapeId="0" xr:uid="{D8EE7B29-3D60-4694-A069-5988047AB690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ribaltati in base al costo del personale</t>
        </r>
      </text>
    </comment>
    <comment ref="A152" authorId="0" shapeId="0" xr:uid="{117AFE91-6CB6-460B-8AAB-CADDE5843A8E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ribaltati in base al costo del personale</t>
        </r>
      </text>
    </comment>
    <comment ref="A155" authorId="0" shapeId="0" xr:uid="{302FC3DE-E7E0-46F4-A16A-78CC8652C955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ribaltati in base al costo del personale</t>
        </r>
      </text>
    </comment>
  </commentList>
</comments>
</file>

<file path=xl/sharedStrings.xml><?xml version="1.0" encoding="utf-8"?>
<sst xmlns="http://schemas.openxmlformats.org/spreadsheetml/2006/main" count="21162" uniqueCount="4666">
  <si>
    <t>Codice Sottosezione</t>
  </si>
  <si>
    <t>Codice Voce CP</t>
  </si>
  <si>
    <t>Codice Voce CE</t>
  </si>
  <si>
    <t>Descrizione Voce CP</t>
  </si>
  <si>
    <t>FASE 4: Articolazione per sub livelli</t>
  </si>
  <si>
    <t>Presidio</t>
  </si>
  <si>
    <t>Territorio</t>
  </si>
  <si>
    <t>Costi e Ricavi non ripartiti</t>
  </si>
  <si>
    <t>Assistenza Ospedaliera</t>
  </si>
  <si>
    <t>Assistenza Distrettuale</t>
  </si>
  <si>
    <t>Prevenzione Collettiva</t>
  </si>
  <si>
    <t>Totale Costi e Ricavi 
Diretti di Presidio</t>
  </si>
  <si>
    <t>Totale Diretti Presidio</t>
  </si>
  <si>
    <t>Quota Costi servizi amministrativi centrali</t>
  </si>
  <si>
    <t>Totale Presidio</t>
  </si>
  <si>
    <t>Quota costi servizi amministrativi e centrali aziendali</t>
  </si>
  <si>
    <t>Totale Territorio</t>
  </si>
  <si>
    <t xml:space="preserve">Attività di Pronto Soccorso </t>
  </si>
  <si>
    <t>Assistenza ospedaliera per acuti</t>
  </si>
  <si>
    <t>Assistenza ospedaliera per lungodegenti</t>
  </si>
  <si>
    <t>Assistenza ospedaliera per riabilitazione</t>
  </si>
  <si>
    <t>Trasporto sanitario assistito</t>
  </si>
  <si>
    <t>Attività a supporto dei trapianti di cellule, organi e tessuti</t>
  </si>
  <si>
    <t>Attività a supporto della donazione di cellule riproduttive</t>
  </si>
  <si>
    <t>Totale assistenza ospedaliera</t>
  </si>
  <si>
    <t>Assistenza sanitaria di base</t>
  </si>
  <si>
    <t>Continuità assistenziale</t>
  </si>
  <si>
    <t>Assistenza ai turisti</t>
  </si>
  <si>
    <t>Emergenza sanitaria territoriale</t>
  </si>
  <si>
    <t>Assistenza farmaceutica</t>
  </si>
  <si>
    <t>Assistenza integrativa e protesica</t>
  </si>
  <si>
    <t>Assistenza specialistica ambulatoriale</t>
  </si>
  <si>
    <t>Assistenza sociosanitaria distrettuale, domiciliare e territoriale</t>
  </si>
  <si>
    <t>Assistenza sociosanitaria semi-residenziale</t>
  </si>
  <si>
    <t xml:space="preserve">Assistenza sociosanitaria residenziale </t>
  </si>
  <si>
    <t>Assistenza termale</t>
  </si>
  <si>
    <t>Assistenza presso strutture interne alle carceri</t>
  </si>
  <si>
    <t>Totale assistenza distrettuale</t>
  </si>
  <si>
    <t>Sorveglianza, prevenzione e controllo delle malattie infettive e parassitarie, inclusi i programmi vaccinali</t>
  </si>
  <si>
    <t>Vaccinazioni</t>
  </si>
  <si>
    <t>Altri interventi per la sorveglianza, prevenzione e controllo delle malattie infettive e parassitarie</t>
  </si>
  <si>
    <t>Tutela della salute e della sicurezza degli ambienti aperti e confinati</t>
  </si>
  <si>
    <t>Sorveglianza, prevenzione e tutela della salute e sicurezza nei luoghi di lavoro</t>
  </si>
  <si>
    <t>Salute animale e igiene urbana veterinaria</t>
  </si>
  <si>
    <t>Sicurezza alimentare - Tutela della salute dei consumatori</t>
  </si>
  <si>
    <t>Sorveglianza e prevenzione delle malattie croniche, inclusi la promozione di stili di vita sani ed i programmi organizzati di screening; sorveglianza e prevenzione nutrizionale</t>
  </si>
  <si>
    <t>Attività medico legali per finalità pubbliche</t>
  </si>
  <si>
    <t>Contributo Legge 210/92</t>
  </si>
  <si>
    <t>Totale Prevenzione collettiva e sanità pubblica</t>
  </si>
  <si>
    <t>A</t>
  </si>
  <si>
    <t>B</t>
  </si>
  <si>
    <t>C</t>
  </si>
  <si>
    <t>F</t>
  </si>
  <si>
    <t>G</t>
  </si>
  <si>
    <t>E</t>
  </si>
  <si>
    <t>M</t>
  </si>
  <si>
    <t xml:space="preserve">SEZIONE I - FINANZIAMENTO DA REGIONE </t>
  </si>
  <si>
    <t>R01</t>
  </si>
  <si>
    <t>R01010</t>
  </si>
  <si>
    <t>Ricavo Figurativo</t>
  </si>
  <si>
    <t>ricavi prestazione ricovero residenti nella ASL</t>
  </si>
  <si>
    <t>R01020</t>
  </si>
  <si>
    <t>AA0350</t>
  </si>
  <si>
    <t>AA0460</t>
  </si>
  <si>
    <t>AA0620</t>
  </si>
  <si>
    <t>R01TOT</t>
  </si>
  <si>
    <t>R02</t>
  </si>
  <si>
    <t>R02010</t>
  </si>
  <si>
    <t>ricavi prestazione ambulatoriali a residenti nella ASL</t>
  </si>
  <si>
    <t>R02020</t>
  </si>
  <si>
    <t>AA0360</t>
  </si>
  <si>
    <t>R02030</t>
  </si>
  <si>
    <t>AA0470</t>
  </si>
  <si>
    <t>AA0550</t>
  </si>
  <si>
    <t>AA0630</t>
  </si>
  <si>
    <t>R02TOT</t>
  </si>
  <si>
    <t>R03</t>
  </si>
  <si>
    <t>R03010</t>
  </si>
  <si>
    <t>AA0361</t>
  </si>
  <si>
    <t>ricavi prestazioni PS erogate a residenti nella ASL</t>
  </si>
  <si>
    <t>R03020</t>
  </si>
  <si>
    <t>R03030</t>
  </si>
  <si>
    <t>AA0471</t>
  </si>
  <si>
    <t>AA0631</t>
  </si>
  <si>
    <t>R03TOT</t>
  </si>
  <si>
    <t>R04</t>
  </si>
  <si>
    <t>R04010</t>
  </si>
  <si>
    <t>R04020</t>
  </si>
  <si>
    <t>AA0380</t>
  </si>
  <si>
    <t>ricavi prestazioni file F erogate ad altre ASL della regione</t>
  </si>
  <si>
    <t>R04030</t>
  </si>
  <si>
    <t>AA0490</t>
  </si>
  <si>
    <t>AA0640</t>
  </si>
  <si>
    <t>mobilità attiva extraregionale da privati - prest.di file F</t>
  </si>
  <si>
    <t>R04TOT</t>
  </si>
  <si>
    <t>R05</t>
  </si>
  <si>
    <t>R05010</t>
  </si>
  <si>
    <t>R05020</t>
  </si>
  <si>
    <t>R05030</t>
  </si>
  <si>
    <t>AA0420</t>
  </si>
  <si>
    <t>ricavi prestazioni trasporto sanit.erogate ad altre ASL della regione</t>
  </si>
  <si>
    <t>R05040</t>
  </si>
  <si>
    <t>ricavi altre prestazioni sanitarie erogate ad altre ASL della regione</t>
  </si>
  <si>
    <t>R05050</t>
  </si>
  <si>
    <t>AA0530</t>
  </si>
  <si>
    <t xml:space="preserve">AA0370+AA0390+AA0400+AA0410+AA0480+AA0500+AA0510+AA0520+AA0650 </t>
  </si>
  <si>
    <t>ricavi per prestazioni sanitarie non di competenza dei presidi osp.</t>
  </si>
  <si>
    <t>AA0561</t>
  </si>
  <si>
    <t>R05TOT</t>
  </si>
  <si>
    <t>R06</t>
  </si>
  <si>
    <t>R06TOT</t>
  </si>
  <si>
    <t>Totale finanziamento funzioni</t>
  </si>
  <si>
    <t>R07</t>
  </si>
  <si>
    <t>R070010</t>
  </si>
  <si>
    <t>AA0040+AA0280-BA2780</t>
  </si>
  <si>
    <t>R070020</t>
  </si>
  <si>
    <t>AA0070+AA0290-BA2790</t>
  </si>
  <si>
    <t>contributi da Regione extra fondo vincolato</t>
  </si>
  <si>
    <t>R070030</t>
  </si>
  <si>
    <t>AA0090</t>
  </si>
  <si>
    <t>contributi da Regione extra fondo LEA aggiuntivi</t>
  </si>
  <si>
    <t>R070040</t>
  </si>
  <si>
    <t>AA0190+AA0200+AA0300-BA2800</t>
  </si>
  <si>
    <t>contributi Ministero Salute per ricerca</t>
  </si>
  <si>
    <t>R070050</t>
  </si>
  <si>
    <t>AA0210</t>
  </si>
  <si>
    <t>contributi da Regione extra fondo per ricerca</t>
  </si>
  <si>
    <t>R07TOT</t>
  </si>
  <si>
    <t>R08</t>
  </si>
  <si>
    <t>R08TOT</t>
  </si>
  <si>
    <t>TOTALE REMUNERAZIONE TARIFFARIA ED EXTRA-TARIFFARIA (R1+R2+R3+R4+R5+R6+R7)</t>
  </si>
  <si>
    <t>R09</t>
  </si>
  <si>
    <t>R09010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</si>
  <si>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</si>
  <si>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</si>
  <si>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</si>
  <si>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</si>
  <si>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</si>
  <si>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</si>
  <si>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>R09TOT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</si>
  <si>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</si>
  <si>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</si>
  <si>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</si>
  <si>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</si>
  <si>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</si>
  <si>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</si>
  <si>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</si>
  <si>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</si>
  <si>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</si>
  <si>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</si>
  <si>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</si>
  <si>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</si>
  <si>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</t>
  </si>
  <si>
    <t>contributi da privati per ricerca e in c/ esercizio</t>
  </si>
  <si>
    <t>R11TOT</t>
  </si>
  <si>
    <t>R12</t>
  </si>
  <si>
    <t>R12010</t>
  </si>
  <si>
    <t>AA0440</t>
  </si>
  <si>
    <t>ricavi prestioni sanitarie e sociosanitarie ad altri soggetti pubblici</t>
  </si>
  <si>
    <t>R12020</t>
  </si>
  <si>
    <t>AA0600</t>
  </si>
  <si>
    <t>mobilità attiva internazionale</t>
  </si>
  <si>
    <t>R12030</t>
  </si>
  <si>
    <t>AA0601</t>
  </si>
  <si>
    <t>R12040</t>
  </si>
  <si>
    <t>AA0660</t>
  </si>
  <si>
    <t>ricavi per prestazioni sanitarie e sociosanitarie da privato</t>
  </si>
  <si>
    <t>R12050</t>
  </si>
  <si>
    <t>AA0670</t>
  </si>
  <si>
    <t>ricavi intramoenia</t>
  </si>
  <si>
    <t>AA0602</t>
  </si>
  <si>
    <t>Altre prestazioni sanitarie e sociosanitarie a rilevanza sanitaria ad Aziende sanitarie e casse mutua estera - (fatturate direttamente)</t>
  </si>
  <si>
    <t>R12TOT</t>
  </si>
  <si>
    <t>R13</t>
  </si>
  <si>
    <t>R13010</t>
  </si>
  <si>
    <t>AA0750</t>
  </si>
  <si>
    <t>AA0980</t>
  </si>
  <si>
    <t>AA1050</t>
  </si>
  <si>
    <t>AA1060</t>
  </si>
  <si>
    <t>altri ricavi e proventi</t>
  </si>
  <si>
    <t>R13TOT</t>
  </si>
  <si>
    <t>R14</t>
  </si>
  <si>
    <t>R14010</t>
  </si>
  <si>
    <t>CA0010+CA0050</t>
  </si>
  <si>
    <t>interessi attivi e altri proventi finanziari</t>
  </si>
  <si>
    <t>R14TOT</t>
  </si>
  <si>
    <t>R15</t>
  </si>
  <si>
    <t>R15010</t>
  </si>
  <si>
    <t>DA0010</t>
  </si>
  <si>
    <t>EA0010</t>
  </si>
  <si>
    <t>R15TOT</t>
  </si>
  <si>
    <t>R16</t>
  </si>
  <si>
    <t>R16TOT</t>
  </si>
  <si>
    <t>R17</t>
  </si>
  <si>
    <t>R17010</t>
  </si>
  <si>
    <t xml:space="preserve"> Ricavi Figurativi da Vendita Prestazioni di Centri Finali e/o intermedi vs altra articolazione territoriale</t>
  </si>
  <si>
    <t>R17020</t>
  </si>
  <si>
    <t xml:space="preserve"> Ricavi Figurativi da attività Centri di supporto sanitario, ammnistrativo e/o alberghiero</t>
  </si>
  <si>
    <t>R17TOT</t>
  </si>
  <si>
    <t>R18</t>
  </si>
  <si>
    <t>R18TOT</t>
  </si>
  <si>
    <t>TOTALE RICAVI (R10+R16+R17)</t>
  </si>
  <si>
    <t>AA0033</t>
  </si>
  <si>
    <t>SEZIONE COSTI</t>
  </si>
  <si>
    <t>C01</t>
  </si>
  <si>
    <t>C01010</t>
  </si>
  <si>
    <t>BA0030</t>
  </si>
  <si>
    <t>prodotti farmaceutici ed emoderivati</t>
  </si>
  <si>
    <t>C01020</t>
  </si>
  <si>
    <t>BA0070</t>
  </si>
  <si>
    <t>sangue ed emocomponenti</t>
  </si>
  <si>
    <t>C01030</t>
  </si>
  <si>
    <t>BA0210</t>
  </si>
  <si>
    <t>dispositivi medici</t>
  </si>
  <si>
    <t>C01040</t>
  </si>
  <si>
    <t>BA0250</t>
  </si>
  <si>
    <t>prodotti dietetici</t>
  </si>
  <si>
    <t>C01050</t>
  </si>
  <si>
    <t>BA0260</t>
  </si>
  <si>
    <t>materiali per la profilassi (vaccini)</t>
  </si>
  <si>
    <t>C01060</t>
  </si>
  <si>
    <t>BA0270</t>
  </si>
  <si>
    <t>prodotti chimici</t>
  </si>
  <si>
    <t>C01070</t>
  </si>
  <si>
    <t>BA0290</t>
  </si>
  <si>
    <t>altri beni e prodotti sanitari</t>
  </si>
  <si>
    <t>C01080</t>
  </si>
  <si>
    <t>BA0300</t>
  </si>
  <si>
    <t>beni e prodotti sanitari da Aziende Sanitarie della Regione</t>
  </si>
  <si>
    <t>BA0280</t>
  </si>
  <si>
    <t>materiali e prodotti per uso veterinario</t>
  </si>
  <si>
    <t>C01TOT</t>
  </si>
  <si>
    <t>Totale consumi sanitari</t>
  </si>
  <si>
    <t>C02</t>
  </si>
  <si>
    <t>C02010</t>
  </si>
  <si>
    <t>BA0320</t>
  </si>
  <si>
    <t>prodotti alimentari</t>
  </si>
  <si>
    <t>C02020</t>
  </si>
  <si>
    <t>BA0330</t>
  </si>
  <si>
    <t>materiali guardaroba, pulizia e convivenza</t>
  </si>
  <si>
    <t>C02030</t>
  </si>
  <si>
    <t>BA0340</t>
  </si>
  <si>
    <t>combustibili, carburanti e lubrificanti</t>
  </si>
  <si>
    <t>C02040</t>
  </si>
  <si>
    <t>BA0350</t>
  </si>
  <si>
    <t>supporti informatici e cancelleria</t>
  </si>
  <si>
    <t>C02050</t>
  </si>
  <si>
    <t>BA0360</t>
  </si>
  <si>
    <t>materiali per la manutenzione</t>
  </si>
  <si>
    <t>C02060</t>
  </si>
  <si>
    <t>BA0370</t>
  </si>
  <si>
    <t>altri beni e prodotti non sanitari</t>
  </si>
  <si>
    <t>C02070</t>
  </si>
  <si>
    <t>BA0380</t>
  </si>
  <si>
    <t>beni e prodotti non sanitari da Aziende Sanitarie della Regione</t>
  </si>
  <si>
    <t>C02TOT</t>
  </si>
  <si>
    <t>Totale consumi non sanitari</t>
  </si>
  <si>
    <t>C03</t>
  </si>
  <si>
    <t>C03010</t>
  </si>
  <si>
    <t>BA0530-BA0570</t>
  </si>
  <si>
    <t>acquisto servizi sanit.assist.spec.ambulatoriale</t>
  </si>
  <si>
    <t>C03020</t>
  </si>
  <si>
    <t>acquisto servizi da medici SUMAI</t>
  </si>
  <si>
    <t>C03030</t>
  </si>
  <si>
    <t>BA1090</t>
  </si>
  <si>
    <t>acquisto prestazioni di trasporto sanitario</t>
  </si>
  <si>
    <t>C03040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</si>
  <si>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</si>
  <si>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</si>
  <si>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</si>
  <si>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</si>
  <si>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</si>
  <si>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</si>
  <si>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</si>
  <si>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</si>
  <si>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</si>
  <si>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</si>
  <si>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</si>
  <si>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</si>
  <si>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</si>
  <si>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</si>
  <si>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</si>
  <si>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</si>
  <si>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</si>
  <si>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</si>
  <si>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</si>
  <si>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</si>
  <si>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</si>
  <si>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</si>
  <si>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</si>
  <si>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</si>
  <si>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</si>
  <si>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</si>
  <si>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</si>
  <si>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</si>
  <si>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</si>
  <si>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</si>
  <si>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</si>
  <si>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</si>
  <si>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</si>
  <si>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</si>
  <si>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</si>
  <si>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</si>
  <si>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</si>
  <si>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</si>
  <si>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</si>
  <si>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</si>
  <si>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</si>
  <si>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</si>
  <si>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</si>
  <si>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</si>
  <si>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</si>
  <si>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</si>
  <si>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</si>
  <si>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</si>
  <si>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</si>
  <si>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</si>
  <si>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</si>
  <si>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</si>
  <si>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</si>
  <si>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</si>
  <si>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</si>
  <si>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</si>
  <si>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</si>
  <si>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</si>
  <si>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</si>
  <si>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</si>
  <si>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</si>
  <si>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</si>
  <si>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</si>
  <si>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</si>
  <si>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</si>
  <si>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</si>
  <si>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</si>
  <si>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</si>
  <si>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</si>
  <si>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</si>
  <si>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</si>
  <si>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</si>
  <si>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</si>
  <si>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</si>
  <si>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</si>
  <si>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</si>
  <si>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</si>
  <si>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</si>
  <si>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</si>
  <si>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</si>
  <si>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</si>
  <si>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</si>
  <si>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</si>
  <si>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</si>
  <si>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</si>
  <si>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</si>
  <si>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</si>
  <si>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</si>
  <si>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</si>
  <si>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</si>
  <si>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</si>
  <si>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</si>
  <si>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</si>
  <si>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</si>
  <si>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</si>
  <si>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</si>
  <si>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</si>
  <si>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</si>
  <si>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</si>
  <si>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</si>
  <si>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</si>
  <si>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</si>
  <si>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</si>
  <si>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</si>
  <si>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</si>
  <si>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</si>
  <si>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</si>
  <si>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</si>
  <si>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</si>
  <si>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</si>
  <si>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</si>
  <si>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</si>
  <si>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</si>
  <si>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</si>
  <si>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</si>
  <si>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</si>
  <si>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</si>
  <si>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</si>
  <si>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</si>
  <si>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</si>
  <si>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</si>
  <si>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</si>
  <si>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</si>
  <si>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</si>
  <si>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</si>
  <si>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</si>
  <si>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</si>
  <si>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</si>
  <si>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</si>
  <si>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</si>
  <si>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</si>
  <si>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</si>
  <si>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</si>
  <si>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</si>
  <si>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</si>
  <si>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BA2850</t>
  </si>
  <si>
    <t>acc.rinnovi contratt.dirigenza medica</t>
  </si>
  <si>
    <t>C06140</t>
  </si>
  <si>
    <t>BA2860</t>
  </si>
  <si>
    <t>acc.rinnovi contratt.dirigenza non  medica</t>
  </si>
  <si>
    <t>C06150</t>
  </si>
  <si>
    <t>BA2870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</si>
  <si>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</si>
  <si>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</si>
  <si>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</si>
  <si>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</si>
  <si>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</si>
  <si>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</si>
  <si>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</si>
  <si>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</si>
  <si>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Acc. per Trattamento di fine rapporto dipendenti</t>
  </si>
  <si>
    <t>C06190</t>
  </si>
  <si>
    <t>Acc. per Trattamenti di quiescenza e simili</t>
  </si>
  <si>
    <t>C06200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</si>
  <si>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</si>
  <si>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</si>
  <si>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</si>
  <si>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</si>
  <si>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</si>
  <si>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</si>
  <si>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</si>
  <si>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</si>
  <si>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</si>
  <si>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</si>
  <si>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</si>
  <si>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</si>
  <si>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</si>
  <si>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</si>
  <si>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</si>
  <si>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</si>
  <si>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</si>
  <si>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>Totale ammortamenti</t>
  </si>
  <si>
    <t>C11</t>
  </si>
  <si>
    <t>C11010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</si>
  <si>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</si>
  <si>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</si>
  <si>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</si>
  <si>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</si>
  <si>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</si>
  <si>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</si>
  <si>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</si>
  <si>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</si>
  <si>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</si>
  <si>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</si>
  <si>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</si>
  <si>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</si>
  <si>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</si>
  <si>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</si>
  <si>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</si>
  <si>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</si>
  <si>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</si>
  <si>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</si>
  <si>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</si>
  <si>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</si>
  <si>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</si>
  <si>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</si>
  <si>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</si>
  <si>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</si>
  <si>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</si>
  <si>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</si>
  <si>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accantonamenti per interessi di mora</t>
  </si>
  <si>
    <t>C13060</t>
  </si>
  <si>
    <t>BA2880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</si>
  <si>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</si>
  <si>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</si>
  <si>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</si>
  <si>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</si>
  <si>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</si>
  <si>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Acc. Incentivi funzioni tecniche art. 113 D.lgs 50/2016</t>
  </si>
  <si>
    <t>C13TOT</t>
  </si>
  <si>
    <t>Totale altri costi</t>
  </si>
  <si>
    <t>C14</t>
  </si>
  <si>
    <t>C14TOT</t>
  </si>
  <si>
    <t>BA2770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</si>
  <si>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</si>
  <si>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</si>
  <si>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</si>
  <si>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</si>
  <si>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</si>
  <si>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</si>
  <si>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</t>
  </si>
  <si>
    <t>Costi Figurativi per Acquisto Prestazioni da diversa articolazione aziendale</t>
  </si>
  <si>
    <t>C16020</t>
  </si>
  <si>
    <t>Costi Figurativi per utilizzo servizi sanitari, amministrativi e/o alberghieri da altra articolazione aziendale</t>
  </si>
  <si>
    <t>C16030</t>
  </si>
  <si>
    <t>C16TOT</t>
  </si>
  <si>
    <t>C17</t>
  </si>
  <si>
    <t>C17TOT</t>
  </si>
  <si>
    <t>TOTALE COSTI (C15+C16)</t>
  </si>
  <si>
    <t>RES</t>
  </si>
  <si>
    <t>RES999</t>
  </si>
  <si>
    <t>RISULTATO DI ESERCIZIO: sottosezioni R18 + R19 - C17 + C18</t>
  </si>
  <si>
    <t>ricavi altre prestazioni sanitarie a residenti nella ASL</t>
  </si>
  <si>
    <t>BA2751</t>
  </si>
  <si>
    <t>EA0280-EA0370-EA0410-EA0420-EA0430-EA0500-EA0510-EA0520-EA0530+EA0461</t>
  </si>
  <si>
    <t>NUOVO MODELLO CP</t>
  </si>
  <si>
    <t>Cons</t>
  </si>
  <si>
    <t>CODICE</t>
  </si>
  <si>
    <t>DESCRIZIONE</t>
  </si>
  <si>
    <t>AA0031</t>
  </si>
  <si>
    <t>A.1.A.1.1) Finanziamento indistinto</t>
  </si>
  <si>
    <t>AA0032</t>
  </si>
  <si>
    <t>A.1.A.1.3) Funzioni</t>
  </si>
  <si>
    <t>AA0034</t>
  </si>
  <si>
    <t>A.1.A.1.4) Quota finalizzata per il Piano aziendale di cui all'art. 1, comma 528, L. 208/2015</t>
  </si>
  <si>
    <t>AA0040</t>
  </si>
  <si>
    <t>A.1.A.2)  da Regione o Prov. Aut. per quota F.S. regionale vincolato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</si>
  <si>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</si>
  <si>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</si>
  <si>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</si>
  <si>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</si>
  <si>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</si>
  <si>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AA0100</t>
  </si>
  <si>
    <t>A.1.B.1.4)  Contributi da Regione o Prov. Aut. (extra fondo) - Altro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</si>
  <si>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</si>
  <si>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</si>
  <si>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</si>
  <si>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</si>
  <si>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</si>
  <si>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</si>
  <si>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</si>
  <si>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</si>
  <si>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</si>
  <si>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</si>
  <si>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</si>
  <si>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</si>
  <si>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</si>
  <si>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</si>
  <si>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</si>
  <si>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</si>
  <si>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</si>
  <si>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</si>
  <si>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</si>
  <si>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</si>
  <si>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</si>
  <si>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</si>
  <si>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</si>
  <si>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</si>
  <si>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</si>
  <si>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</si>
  <si>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</si>
  <si>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</si>
  <si>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</si>
  <si>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</si>
  <si>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</si>
  <si>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</si>
  <si>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</si>
  <si>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</si>
  <si>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</si>
  <si>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</si>
  <si>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A.4.A.1.1) Prestazioni di ricovero</t>
  </si>
  <si>
    <t>A.4.A.1.2) Prestazioni di specialistica ambulatoriale</t>
  </si>
  <si>
    <t>A.4.A.1.3) Prestazioni di pronto soccorso non seguite da ricovero</t>
  </si>
  <si>
    <t>AA0370</t>
  </si>
  <si>
    <t>A.4.A.1.4) Prestazioni di psichiatria residenziale e semiresidenziale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</si>
  <si>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</si>
  <si>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</si>
  <si>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</si>
  <si>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</si>
  <si>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</si>
  <si>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</si>
  <si>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</si>
  <si>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</si>
  <si>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</si>
  <si>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</si>
  <si>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</si>
  <si>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</si>
  <si>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</si>
  <si>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</si>
  <si>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</si>
  <si>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</si>
  <si>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</si>
  <si>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</si>
  <si>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</si>
  <si>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</si>
  <si>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</si>
  <si>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</si>
  <si>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</si>
  <si>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</si>
  <si>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</si>
  <si>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</si>
  <si>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AA0480</t>
  </si>
  <si>
    <t>A.4.A.3.4) Prestazioni di psichiatria non soggetta a compensazione (resid. e semiresid.)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</si>
  <si>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</si>
  <si>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</si>
  <si>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</si>
  <si>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</si>
  <si>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</si>
  <si>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</si>
  <si>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</si>
  <si>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</si>
  <si>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</si>
  <si>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</si>
  <si>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</si>
  <si>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</si>
  <si>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A.4.A.3.12) Ricavi per cessione di emocomponenti e cellule staminali Extraregione</t>
  </si>
  <si>
    <t>A.4.A.3.14) Altre prestazioni sanitarie e sociosanitarie a rilevanza sanitaria erogate a soggetti pubblici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</si>
  <si>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</si>
  <si>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</si>
  <si>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</si>
  <si>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</si>
  <si>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</si>
  <si>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</si>
  <si>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</si>
  <si>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</si>
  <si>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</si>
  <si>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</si>
  <si>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</si>
  <si>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</si>
  <si>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</si>
  <si>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</si>
  <si>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</si>
  <si>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</si>
  <si>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</si>
  <si>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</si>
  <si>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</si>
  <si>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</si>
  <si>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</si>
  <si>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</si>
  <si>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</si>
  <si>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</si>
  <si>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AA0760</t>
  </si>
  <si>
    <t>A.5.A) Rimborsi assicurativi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</si>
  <si>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</si>
  <si>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</si>
  <si>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</si>
  <si>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</si>
  <si>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</si>
  <si>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</si>
  <si>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</si>
  <si>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</si>
  <si>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</si>
  <si>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</si>
  <si>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</si>
  <si>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</si>
  <si>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</si>
  <si>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</si>
  <si>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</si>
  <si>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</si>
  <si>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</si>
  <si>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</si>
  <si>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</si>
  <si>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</si>
  <si>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</si>
  <si>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</si>
  <si>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</si>
  <si>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</si>
  <si>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</si>
  <si>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</si>
  <si>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</si>
  <si>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</si>
  <si>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</si>
  <si>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</si>
  <si>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</si>
  <si>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</si>
  <si>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</si>
  <si>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</si>
  <si>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</si>
  <si>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</si>
  <si>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</si>
  <si>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</si>
  <si>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</si>
  <si>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</si>
  <si>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</si>
  <si>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</si>
  <si>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</si>
  <si>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</si>
  <si>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A.8)  Incrementi delle immobilizzazioni per lavori interni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</si>
  <si>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</si>
  <si>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</si>
  <si>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</si>
  <si>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</si>
  <si>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</si>
  <si>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</si>
  <si>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</si>
  <si>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</si>
  <si>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</si>
  <si>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</si>
  <si>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</si>
  <si>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</si>
  <si>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</si>
  <si>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</si>
  <si>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</si>
  <si>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</si>
  <si>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</si>
  <si>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</si>
  <si>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</si>
  <si>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</si>
  <si>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</si>
  <si>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</si>
  <si>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</si>
  <si>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</si>
  <si>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</si>
  <si>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</si>
  <si>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</si>
  <si>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</si>
  <si>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</si>
  <si>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</si>
  <si>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</si>
  <si>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</si>
  <si>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</si>
  <si>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</si>
  <si>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</si>
  <si>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</si>
  <si>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</si>
  <si>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</si>
  <si>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</si>
  <si>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</si>
  <si>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</si>
  <si>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</si>
  <si>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</si>
  <si>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</si>
  <si>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</si>
  <si>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</si>
  <si>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</si>
  <si>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</si>
  <si>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</si>
  <si>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</si>
  <si>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</si>
  <si>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</si>
  <si>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</si>
  <si>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</si>
  <si>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</si>
  <si>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</si>
  <si>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</si>
  <si>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</si>
  <si>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</si>
  <si>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</si>
  <si>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</si>
  <si>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</si>
  <si>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</si>
  <si>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</si>
  <si>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</si>
  <si>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</si>
  <si>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</si>
  <si>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</si>
  <si>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</si>
  <si>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</si>
  <si>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</si>
  <si>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</si>
  <si>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</si>
  <si>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</si>
  <si>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</si>
  <si>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</si>
  <si>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</si>
  <si>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</si>
  <si>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</si>
  <si>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</si>
  <si>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</si>
  <si>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</si>
  <si>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</si>
  <si>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</si>
  <si>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</si>
  <si>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</si>
  <si>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</si>
  <si>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</si>
  <si>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</si>
  <si>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</si>
  <si>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</si>
  <si>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</si>
  <si>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</si>
  <si>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</si>
  <si>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</si>
  <si>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</si>
  <si>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</si>
  <si>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</si>
  <si>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</si>
  <si>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</si>
  <si>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</si>
  <si>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</si>
  <si>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</si>
  <si>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</si>
  <si>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</si>
  <si>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</si>
  <si>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</si>
  <si>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</si>
  <si>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</si>
  <si>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</si>
  <si>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</si>
  <si>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</si>
  <si>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</si>
  <si>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</si>
  <si>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</si>
  <si>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</si>
  <si>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</si>
  <si>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</si>
  <si>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</si>
  <si>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</si>
  <si>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</si>
  <si>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</si>
  <si>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</si>
  <si>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</si>
  <si>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</si>
  <si>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</si>
  <si>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</si>
  <si>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</si>
  <si>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</si>
  <si>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</si>
  <si>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</si>
  <si>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</si>
  <si>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</si>
  <si>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</si>
  <si>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</si>
  <si>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</si>
  <si>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</si>
  <si>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</si>
  <si>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</si>
  <si>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</si>
  <si>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</si>
  <si>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</si>
  <si>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</si>
  <si>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</si>
  <si>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</si>
  <si>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</si>
  <si>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</si>
  <si>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</si>
  <si>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</si>
  <si>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</si>
  <si>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</si>
  <si>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</si>
  <si>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</si>
  <si>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</si>
  <si>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</si>
  <si>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</si>
  <si>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</si>
  <si>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</si>
  <si>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</si>
  <si>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</si>
  <si>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</si>
  <si>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</si>
  <si>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</si>
  <si>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</si>
  <si>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</si>
  <si>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</si>
  <si>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</si>
  <si>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</si>
  <si>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</si>
  <si>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</si>
  <si>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</si>
  <si>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</si>
  <si>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</si>
  <si>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</si>
  <si>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</si>
  <si>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</si>
  <si>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</si>
  <si>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</si>
  <si>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</si>
  <si>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</si>
  <si>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</si>
  <si>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</si>
  <si>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</si>
  <si>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</si>
  <si>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</si>
  <si>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</si>
  <si>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</si>
  <si>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</si>
  <si>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</si>
  <si>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</si>
  <si>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</si>
  <si>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</si>
  <si>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</si>
  <si>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</si>
  <si>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</si>
  <si>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</si>
  <si>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</si>
  <si>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</si>
  <si>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</si>
  <si>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</si>
  <si>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</si>
  <si>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</si>
  <si>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</si>
  <si>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</si>
  <si>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</si>
  <si>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</si>
  <si>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</si>
  <si>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</si>
  <si>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</si>
  <si>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</si>
  <si>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</si>
  <si>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</si>
  <si>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</si>
  <si>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</si>
  <si>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</si>
  <si>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</si>
  <si>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</si>
  <si>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</si>
  <si>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</si>
  <si>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</si>
  <si>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</si>
  <si>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</si>
  <si>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</si>
  <si>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</si>
  <si>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</si>
  <si>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</si>
  <si>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</si>
  <si>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</si>
  <si>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</si>
  <si>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</si>
  <si>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</si>
  <si>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</si>
  <si>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</si>
  <si>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</si>
  <si>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</si>
  <si>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</si>
  <si>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</si>
  <si>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</si>
  <si>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</si>
  <si>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</si>
  <si>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</si>
  <si>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</si>
  <si>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</si>
  <si>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</si>
  <si>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</si>
  <si>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</si>
  <si>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</si>
  <si>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</si>
  <si>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</si>
  <si>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</si>
  <si>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</si>
  <si>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</si>
  <si>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</si>
  <si>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</si>
  <si>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B.2.B.1.1)   Lavanderia</t>
  </si>
  <si>
    <t>B.2.B.1.2)   Pulizia</t>
  </si>
  <si>
    <t>BA1601</t>
  </si>
  <si>
    <t>B.2.B.1.3.A)   Mensa dipendenti</t>
  </si>
  <si>
    <t>BA1602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</si>
  <si>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</si>
  <si>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</si>
  <si>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</si>
  <si>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</si>
  <si>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</si>
  <si>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</si>
  <si>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</si>
  <si>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</si>
  <si>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 xml:space="preserve">B.2.B.1.11.A)  Premi di assicurazione - R.C. Professionale </t>
  </si>
  <si>
    <t>B.2.B.1.11.B)  Premi di assicurazione - Altri premi assicurativi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</si>
  <si>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</si>
  <si>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</si>
  <si>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</si>
  <si>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</si>
  <si>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</si>
  <si>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</si>
  <si>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</si>
  <si>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</si>
  <si>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</si>
  <si>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</si>
  <si>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BA1790</t>
  </si>
  <si>
    <t>B.2.B.2.3.A) Consulenze non sanitarie da privato</t>
  </si>
  <si>
    <t>BA1800</t>
  </si>
  <si>
    <t>B.2.B.2.3.B) Collaborazioni coordinate e continuative non sanitarie da privato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</si>
  <si>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</si>
  <si>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</si>
  <si>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</si>
  <si>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</si>
  <si>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</si>
  <si>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</si>
  <si>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</si>
  <si>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</si>
  <si>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</si>
  <si>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</si>
  <si>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</si>
  <si>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BA1890</t>
  </si>
  <si>
    <t>B.2.B.3.1) Formazione (esternalizzata e non) da pubblico</t>
  </si>
  <si>
    <t>BA1900</t>
  </si>
  <si>
    <t>B.2.B.3.2) Formazione (esternalizzata e non) da privato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</si>
  <si>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</si>
  <si>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</si>
  <si>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</si>
  <si>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</si>
  <si>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</si>
  <si>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</si>
  <si>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</si>
  <si>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</si>
  <si>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</si>
  <si>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B.4.A)  Fitti passivi</t>
  </si>
  <si>
    <t>BA2020</t>
  </si>
  <si>
    <t>B.4.B.1) Canoni di noleggio - area sanitaria</t>
  </si>
  <si>
    <t>BA2030</t>
  </si>
  <si>
    <t>B.4.B.2) Canoni di noleggio - area non sanitaria</t>
  </si>
  <si>
    <t>BA2050</t>
  </si>
  <si>
    <t>B.4.C.1) Canoni di leasing - area sanitaria</t>
  </si>
  <si>
    <t>BA2060</t>
  </si>
  <si>
    <t>B.4.C.2) Canoni di leasing - area non sanitaria</t>
  </si>
  <si>
    <t>B.4.D)  Canoni di project financing</t>
  </si>
  <si>
    <t>BA2070</t>
  </si>
  <si>
    <t>B.4.E)  Locazioni e noleggi da Aziende sanitarie pubbliche della Regione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</si>
  <si>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</si>
  <si>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</si>
  <si>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</si>
  <si>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</si>
  <si>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</si>
  <si>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</si>
  <si>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</si>
  <si>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</si>
  <si>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</si>
  <si>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</si>
  <si>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</si>
  <si>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</si>
  <si>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</si>
  <si>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</si>
  <si>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</si>
  <si>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</si>
  <si>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</si>
  <si>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</si>
  <si>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</si>
  <si>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</si>
  <si>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</si>
  <si>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</si>
  <si>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</si>
  <si>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</si>
  <si>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</si>
  <si>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</si>
  <si>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</si>
  <si>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</si>
  <si>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</si>
  <si>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</si>
  <si>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</si>
  <si>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</si>
  <si>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</si>
  <si>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</si>
  <si>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</si>
  <si>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</si>
  <si>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</si>
  <si>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</si>
  <si>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</si>
  <si>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</si>
  <si>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</si>
  <si>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</si>
  <si>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</si>
  <si>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</si>
  <si>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</si>
  <si>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</si>
  <si>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</si>
  <si>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</si>
  <si>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</si>
  <si>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</si>
  <si>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</si>
  <si>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</si>
  <si>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</si>
  <si>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</si>
  <si>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BA2510</t>
  </si>
  <si>
    <t>B.9.A)  Imposte e tasse (escluso IRAP e IRES)</t>
  </si>
  <si>
    <t>BA2520</t>
  </si>
  <si>
    <t>B.9.B)  Perdite su crediti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</si>
  <si>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</si>
  <si>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</si>
  <si>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</si>
  <si>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</si>
  <si>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</si>
  <si>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</si>
  <si>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</si>
  <si>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</si>
  <si>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B.10) Ammortamenti delle immobilizzazioni immateriali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</si>
  <si>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</si>
  <si>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</si>
  <si>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</si>
  <si>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BA2640</t>
  </si>
  <si>
    <t>B.12.A) Svalutazione delle immobilizzazioni immateriali e materiali</t>
  </si>
  <si>
    <t>BA2650</t>
  </si>
  <si>
    <t>B.12.B) Svalutazione dei crediti</t>
  </si>
  <si>
    <t>B.14.A.1)  Accantonamenti per cause civili ed oneri processuali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</si>
  <si>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</si>
  <si>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</si>
  <si>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</si>
  <si>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</si>
  <si>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</si>
  <si>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</si>
  <si>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</si>
  <si>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B.14.A.6)  Altri accantonamenti per rischi</t>
  </si>
  <si>
    <t>B.14.A.7)  Accantonamenti per interessi di mora</t>
  </si>
  <si>
    <t>BA2760</t>
  </si>
  <si>
    <t>B.14.B) Accantonamenti per premio di operosità (SUMAI)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</si>
  <si>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</si>
  <si>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</si>
  <si>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</si>
  <si>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</si>
  <si>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</si>
  <si>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</si>
  <si>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</si>
  <si>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</si>
  <si>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</si>
  <si>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</si>
  <si>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</si>
  <si>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</si>
  <si>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BA2830</t>
  </si>
  <si>
    <t>B.14.D.1)  Acc. Rinnovi convenzioni MMG/PLS/MCA</t>
  </si>
  <si>
    <t>BA2840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</si>
  <si>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</si>
  <si>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</si>
  <si>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</si>
  <si>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</si>
  <si>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</si>
  <si>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</si>
  <si>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</si>
  <si>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</si>
  <si>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</si>
  <si>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</si>
  <si>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</si>
  <si>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</si>
  <si>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</si>
  <si>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</si>
  <si>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</si>
  <si>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</si>
  <si>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</si>
  <si>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</si>
  <si>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</si>
  <si>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</si>
  <si>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</si>
  <si>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</si>
  <si>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</si>
  <si>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</si>
  <si>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</si>
  <si>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</si>
  <si>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</si>
  <si>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</si>
  <si>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</si>
  <si>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</si>
  <si>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</si>
  <si>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CA0160</t>
  </si>
  <si>
    <t>C.4.A) Altri oneri finanziari</t>
  </si>
  <si>
    <t>CA0170</t>
  </si>
  <si>
    <t>C.4.B) Perdite su cambi</t>
  </si>
  <si>
    <t>D.1)  Rivalutazioni</t>
  </si>
  <si>
    <t>DA0020</t>
  </si>
  <si>
    <t>D.2)  Svalutazioni</t>
  </si>
  <si>
    <t>EA0020</t>
  </si>
  <si>
    <t>E.1.A) Plusvalenze</t>
  </si>
  <si>
    <t>EA0040</t>
  </si>
  <si>
    <t>E.1.B.1) Proventi da donazioni e liberalità diverse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</si>
  <si>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</si>
  <si>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</si>
  <si>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</si>
  <si>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</si>
  <si>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</si>
  <si>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</si>
  <si>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</si>
  <si>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</si>
  <si>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</si>
  <si>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</si>
  <si>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</si>
  <si>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</si>
  <si>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</si>
  <si>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</si>
  <si>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</si>
  <si>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</si>
  <si>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</si>
  <si>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</si>
  <si>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EA0160</t>
  </si>
  <si>
    <t>E.1.B.3.1) Insussistenze attive v/Aziende sanitarie pubbliche della Regione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</si>
  <si>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</si>
  <si>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</si>
  <si>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</si>
  <si>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</si>
  <si>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</si>
  <si>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</si>
  <si>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</si>
  <si>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</si>
  <si>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</si>
  <si>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</si>
  <si>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</si>
  <si>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</si>
  <si>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</si>
  <si>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</si>
  <si>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</si>
  <si>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</si>
  <si>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EA0270</t>
  </si>
  <si>
    <t>E.2.A) Minusvalenze</t>
  </si>
  <si>
    <t>EA0290</t>
  </si>
  <si>
    <t>E.2.B.1) Oneri tributari da esercizi precedenti</t>
  </si>
  <si>
    <t>EA0300</t>
  </si>
  <si>
    <t>E.2.B.2) Oneri da cause civili ed oneri processuali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</si>
  <si>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</si>
  <si>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</si>
  <si>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</si>
  <si>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</si>
  <si>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EA0360</t>
  </si>
  <si>
    <t>E.2.B.3.2.A) Sopravvenienze passive v/terzi relative alla mobilità extraregionale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</si>
  <si>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</si>
  <si>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</si>
  <si>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</si>
  <si>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</si>
  <si>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</si>
  <si>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</si>
  <si>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</si>
  <si>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</si>
  <si>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</si>
  <si>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</si>
  <si>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</si>
  <si>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</si>
  <si>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</si>
  <si>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</si>
  <si>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</si>
  <si>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</si>
  <si>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</si>
  <si>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</si>
  <si>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</si>
  <si>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</si>
  <si>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</si>
  <si>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</si>
  <si>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</si>
  <si>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</si>
  <si>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</si>
  <si>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</si>
  <si>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</si>
  <si>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</si>
  <si>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</si>
  <si>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</si>
  <si>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</si>
  <si>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</si>
  <si>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</si>
  <si>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</si>
  <si>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</si>
  <si>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</si>
  <si>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Y.1.A) IRAP relativa a personale dipendente</t>
  </si>
  <si>
    <t>YA0030</t>
  </si>
  <si>
    <t>Y.1.B) IRAP relativa a collaboratori e personale assimilato a lavoro dipendente</t>
  </si>
  <si>
    <t>Y.1.C) IRAP relativa ad attività di libera professione (intramoenia)</t>
  </si>
  <si>
    <t>YA0050</t>
  </si>
  <si>
    <t>Y.1.D) IRAP relativa ad attività commerciale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</si>
  <si>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</si>
  <si>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</si>
  <si>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</si>
  <si>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</si>
  <si>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</si>
  <si>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</si>
  <si>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Ricavo Figurativo - ricavi prestazione ricovero residenti nella ASL</t>
  </si>
  <si>
    <t>Ricavo Figurativo - ricavi prestazione ambulatoriali a residenti nella ASL</t>
  </si>
  <si>
    <t xml:space="preserve">Ricavo Figurativo - ricavi prestazioni PS erogate ad altre ASL della regione </t>
  </si>
  <si>
    <t xml:space="preserve">Ricavo Figurativo - ricavi prestazione di file F a residenti nella ASL </t>
  </si>
  <si>
    <t xml:space="preserve">Ricavo Figurativo - ricavi prest.trasporto sanitario a residenti nella ASL </t>
  </si>
  <si>
    <t>Ricavo Figurativo - ricavi altre prestazioni sanitarie a residenti nella ASL</t>
  </si>
  <si>
    <t>Ricavo Figurativo -  Ricavi Figurativi da Vendita Prestazioni di Centri Finali e/o intermedi vs altra articolazione territoriale</t>
  </si>
  <si>
    <t>Ricavo Figurativo -  Ricavi Figurativi da attività Centri di supporto sanitario, ammnistrativo e/o alberghiero</t>
  </si>
  <si>
    <t>NUOVO MODELLO CE</t>
  </si>
  <si>
    <t>contributo Regione quota FSR indistinto (solo Quota Capitaria e Altro) + l'indistinto finalizzato al netto dell'accantonamento</t>
  </si>
  <si>
    <t xml:space="preserve">FSR vincolato di competenza dell'esercizio </t>
  </si>
  <si>
    <t xml:space="preserve">mobilità attiva extraregione da privati - prestazioni PS SSN non seguite da ricovero </t>
  </si>
  <si>
    <t>servizi non sanitari: mensa (dipendenti + degenti)</t>
  </si>
  <si>
    <t>accantonamenti copertura rischi - autoassicuraz.e per franchigia assicurativa</t>
  </si>
  <si>
    <t>Costo Figurativo - Costi Figurativi per Acquisto Prestazioni da diversa articolazione aziendale</t>
  </si>
  <si>
    <t>Costo Figurativo - Costi Figurativi per utilizzo servizi sanitari, amministrativi e/o alberghieri da altra articolazione aziendale</t>
  </si>
  <si>
    <t>Costo Figurativo - Quota parte costi servizi amministrativi e centrali aziendali</t>
  </si>
  <si>
    <t>I</t>
  </si>
  <si>
    <t>ricavi prestazioni PS NON RESIDENTI</t>
  </si>
  <si>
    <t>ricavi prestazioni ricovero erogate a non residenti</t>
  </si>
  <si>
    <t>ricavi prestazioni ambulatoriali erogate a non residenti</t>
  </si>
  <si>
    <t>ricavi prestazioni file F erogate a non residenti</t>
  </si>
  <si>
    <t>ricavi prestazioni trasporto sanit.erogate a non residenti</t>
  </si>
  <si>
    <t>ricavi altre prestazioni sanitarie E SOCIO SAN erogate a non residenti</t>
  </si>
  <si>
    <t>Finali e Intermedi</t>
  </si>
  <si>
    <t>di Supporto Sanitario</t>
  </si>
  <si>
    <t>di Servizi Alberighieri</t>
  </si>
  <si>
    <t>Generali di Presidio</t>
  </si>
  <si>
    <t>D</t>
  </si>
  <si>
    <t>F=A+B+C+D+E</t>
  </si>
  <si>
    <t>H</t>
  </si>
  <si>
    <t>L=F+G+H+I</t>
  </si>
  <si>
    <t>H1</t>
  </si>
  <si>
    <t>H2</t>
  </si>
  <si>
    <t>F1=F+H1</t>
  </si>
  <si>
    <t>G1=G+H2</t>
  </si>
  <si>
    <t>O</t>
  </si>
  <si>
    <t>FASE 3: Articolazione per Livelli di Assistenza del Costo di Presidio (F1)</t>
  </si>
  <si>
    <t>Centri di Territorio</t>
  </si>
  <si>
    <t>Centri di Servizi Amministrativi e Centrali
Aziendali</t>
  </si>
  <si>
    <t>FASE 1: Attribuzione Costi e Ricavi Diretti ai Centri di Costo/Ricavo Aziendali</t>
  </si>
  <si>
    <t>FASE 2 - Attribuzione al Presidio e al Territorio di Quote di Centri relativi ai Servizi Amministrativi e Centrali Aziendali</t>
  </si>
  <si>
    <t>Strutture HSP</t>
  </si>
  <si>
    <t>Strutture STS</t>
  </si>
  <si>
    <t>Centri di Presidio:</t>
  </si>
  <si>
    <t>Totale Azienda (in quadratura CE)</t>
  </si>
  <si>
    <t>Totale ALTRE PRESTAZIONI SANITARIE E SOCIOSANITARIE</t>
  </si>
  <si>
    <t>Totale DISTRIBUZIONE DIRETTA FARMACI</t>
  </si>
  <si>
    <t>Totale FINANZIAMENTO FUNZIONI</t>
  </si>
  <si>
    <t>Totale FONDI VINCOLATI</t>
  </si>
  <si>
    <t>Totale FINANZIAMENTO INDISTINTO</t>
  </si>
  <si>
    <t>Totale CONTRIBUTI da SOGGETTI DIVERSI da REGIONE</t>
  </si>
  <si>
    <t>Totale ALTRI RICAVI E PROVENTI</t>
  </si>
  <si>
    <t>Totale PROVENTI FINANZIARI</t>
  </si>
  <si>
    <t>Totale PROVENTI STRAORDINARI</t>
  </si>
  <si>
    <t>TOTALE ENTRATE DIRETTE e PROVENTI FINANZIARI E STRAORDINARI (R11+R12+R13+R14+R15)</t>
  </si>
  <si>
    <t>N</t>
  </si>
  <si>
    <t>M1</t>
  </si>
  <si>
    <t>M2</t>
  </si>
  <si>
    <t>M3</t>
  </si>
  <si>
    <t>M4</t>
  </si>
  <si>
    <t>M5</t>
  </si>
  <si>
    <t>M6</t>
  </si>
  <si>
    <t>M7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</si>
  <si>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</si>
  <si>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</si>
  <si>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</si>
  <si>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</si>
  <si>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</si>
  <si>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</si>
  <si>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</si>
  <si>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</si>
  <si>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</si>
  <si>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</si>
  <si>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</si>
  <si>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</si>
  <si>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</si>
  <si>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</si>
  <si>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</si>
  <si>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</si>
  <si>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</si>
  <si>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</si>
  <si>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</si>
  <si>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</si>
  <si>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</si>
  <si>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</si>
  <si>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BA1601+ BA1602</t>
  </si>
  <si>
    <t>A.1.A.1.3.A) Funzioni - Pronto Soccorso</t>
  </si>
  <si>
    <t>AA0035</t>
  </si>
  <si>
    <t>A.1.A.1.3.B) Funzioni - Altro</t>
  </si>
  <si>
    <t>R06010</t>
  </si>
  <si>
    <t>R06020</t>
  </si>
  <si>
    <t>Funzioni - Pronto Soccorso</t>
  </si>
  <si>
    <t>Funzioni - Altro</t>
  </si>
  <si>
    <t>AA0570</t>
  </si>
  <si>
    <t>A.4.A.3.15) Altre prestazioni sanitarie e sociosanitarie a rilevanza sanitaria non soggette a compensazione Extraregione</t>
  </si>
  <si>
    <t>AA0680+AA0690+AA0700+AA0710+AA0720+AA0730+AA0740</t>
  </si>
  <si>
    <t>A.7)  Quota contributi c/capitale imputata all'esercizio</t>
  </si>
  <si>
    <t>A.9) Altri ricavi e proventi</t>
  </si>
  <si>
    <t>A.5) Concorsi, recuperi e rimborsi</t>
  </si>
  <si>
    <t>A.4.D)  Ricavi per prestazioni sanitarie erogate in regime di intramoenia</t>
  </si>
  <si>
    <t>AA0770</t>
  </si>
  <si>
    <t>A.5.B) Concorsi, recuperi e rimborsi da Regione</t>
  </si>
  <si>
    <t>AA0840</t>
  </si>
  <si>
    <t>A.5.D) Concorsi, recuperi e rimborsi da altri soggetti pubblici</t>
  </si>
  <si>
    <t>AA0880</t>
  </si>
  <si>
    <t>A.5.E) Concorsi, recuperi e rimborsi da privati</t>
  </si>
  <si>
    <t>AA0890</t>
  </si>
  <si>
    <t>A.5.E.1) Rimborso da aziende farmaceutiche per Pay back</t>
  </si>
  <si>
    <t>rivalutazioni e proventi straordinari</t>
  </si>
  <si>
    <t>E.1) Proventi straordinari</t>
  </si>
  <si>
    <t>ricavi cessione emocomponenti a non residenti</t>
  </si>
  <si>
    <t>ricavi prestazioni PS non residenti</t>
  </si>
  <si>
    <t>Ricavo Figurativo - ricavi prestazioni PS erogate a residenti nella ASL</t>
  </si>
  <si>
    <t>Ricavi Prestazioni Ricovero Residenti ASL</t>
  </si>
  <si>
    <t>Ricavi Prestazioni Ricovero Non Residenti</t>
  </si>
  <si>
    <t>Ricavi Prestazioni Ambulatoriale Residenti ASL</t>
  </si>
  <si>
    <t>Ricavi Prestazioni Ambulatoriale Non Residenti</t>
  </si>
  <si>
    <t>Ricavi Cessione Emocomponenti Residenti ASL</t>
  </si>
  <si>
    <t>Ricavi Cessione Emocomponenti Non Residenti</t>
  </si>
  <si>
    <t>Totale PRESTAZIONI RICOVERO</t>
  </si>
  <si>
    <t>Totale PRESTAZIONI AMBULATORIALE</t>
  </si>
  <si>
    <t>Ricavi Prestazioni PS Residenti ASL</t>
  </si>
  <si>
    <t>Ricavi PS Non Residenti</t>
  </si>
  <si>
    <t>Totale PRONTO SOCCORSO (Prestazioni non seguite da ricovero)</t>
  </si>
  <si>
    <t>Ricavi Prestazioni File F Residenti ASL</t>
  </si>
  <si>
    <t>Ricavi Prestazioni File F Non Residenti</t>
  </si>
  <si>
    <t xml:space="preserve">Ricavi Prest.Trasporto Sanitario Residenti ASL </t>
  </si>
  <si>
    <t>Ricavi Altre Prestazioni Sanitarie Residenti ASL</t>
  </si>
  <si>
    <t>Ricavi Prest.Trasporto Sanitario Non Residenti</t>
  </si>
  <si>
    <t>Ricavi Altre Prestazioni Sanitarie Non Residenti</t>
  </si>
  <si>
    <t>Ricavi Prestazioni Sanitarie Non di Competenza dei Presidi Ospedalieri</t>
  </si>
  <si>
    <t>Contributi da Regione Extra Fondo Vincolato</t>
  </si>
  <si>
    <t>Contributi da Regione Extra Fondo LEA Aggiuntivi</t>
  </si>
  <si>
    <t>Contributi Ministero Salute per Ricerca</t>
  </si>
  <si>
    <t>Contributi da Regione Extra Fondo per Ricerca</t>
  </si>
  <si>
    <t>Contributo Regione Extra Fondo</t>
  </si>
  <si>
    <t>Rettifica Contributi C/Esercizio per Destinazione ad Investimenti</t>
  </si>
  <si>
    <t>Contributi da Aziende Sanitarie della Regione</t>
  </si>
  <si>
    <t>Contributi da Privati per Ricerca e in C/Esercizio</t>
  </si>
  <si>
    <t xml:space="preserve">Contributi da Ministero della Salute e da Altri Soggetti Pubblici (Extra Fondo) </t>
  </si>
  <si>
    <t>Totale RICAVI per PRESTAZIONI SANITARIE EXTRA SSN</t>
  </si>
  <si>
    <t>Descrizione</t>
  </si>
  <si>
    <t>Servizi amministrativi e centrali</t>
  </si>
  <si>
    <t>Comuni Aziendali</t>
  </si>
  <si>
    <t>Totale azienda in quadratira CE</t>
  </si>
  <si>
    <t>note</t>
  </si>
  <si>
    <t>Centri finali/intermedi</t>
  </si>
  <si>
    <t>Centri di supporto sanitario</t>
  </si>
  <si>
    <t>Centri amministrativi/alberghieri</t>
  </si>
  <si>
    <t>A.1.A.1.1</t>
  </si>
  <si>
    <t>x</t>
  </si>
  <si>
    <t>A.1.A.1.2</t>
  </si>
  <si>
    <t>A.1.A.1.3</t>
  </si>
  <si>
    <t>da decidere se vale la pena suddividerle o tenerle sui comuni perché poi agisce l'algoritmo</t>
  </si>
  <si>
    <t>A.1.A.1.4</t>
  </si>
  <si>
    <t>A.1.A.2</t>
  </si>
  <si>
    <t>FSR vincolato di competenza dell'esercizio</t>
  </si>
  <si>
    <t>A.1.B.1.1</t>
  </si>
  <si>
    <t>A.1.B.1.2</t>
  </si>
  <si>
    <t>A.1.B.1.2)  Contributi da Regione o Prov. Aut. (extra fondo) - Risorse aggiuntive da bilancio regionale a titolo di copertura LEA</t>
  </si>
  <si>
    <t>A.1.B.1.3</t>
  </si>
  <si>
    <t>A.1.B.1.3)  Contributi da Regione o Prov. Aut. (extra fondo) - Risorse aggiuntive da bilancio regionale a titolo di copertura extra LEA</t>
  </si>
  <si>
    <t>A.1.B.1.4</t>
  </si>
  <si>
    <t>A.1.B.2.1</t>
  </si>
  <si>
    <t>A.1.B.2.2</t>
  </si>
  <si>
    <t>A.1.B.3.1</t>
  </si>
  <si>
    <t>A.1.B.3.2</t>
  </si>
  <si>
    <t>A.1.B.3.3</t>
  </si>
  <si>
    <t>A.1.B.3.4</t>
  </si>
  <si>
    <t>A.1.C.1</t>
  </si>
  <si>
    <t>A.1.C.2</t>
  </si>
  <si>
    <t>A.1.C.3</t>
  </si>
  <si>
    <t>A.1.C.4</t>
  </si>
  <si>
    <t>A.1.D</t>
  </si>
  <si>
    <t>A.2.A</t>
  </si>
  <si>
    <t>A.2.B</t>
  </si>
  <si>
    <t>A.3.A</t>
  </si>
  <si>
    <t>A.3.B</t>
  </si>
  <si>
    <t>A.3.C</t>
  </si>
  <si>
    <t>A.3.D</t>
  </si>
  <si>
    <t>A.3.E</t>
  </si>
  <si>
    <t>A.4.A.1.1</t>
  </si>
  <si>
    <t>ricavi prestazioni ricovero erogate ad altre ASL della regione</t>
  </si>
  <si>
    <t>AA0351</t>
  </si>
  <si>
    <t>A.4.A.1.2</t>
  </si>
  <si>
    <t>ricavi prestazioni ricovero erogate ad altre ASL della regione: rimborso farmaci extra-tariffa</t>
  </si>
  <si>
    <t>A.4.A.1.2) Somministrazioni di farmaci ad alto costo in trattamento ospedaliero</t>
  </si>
  <si>
    <t>AA0352</t>
  </si>
  <si>
    <t>A.4.A.1.3</t>
  </si>
  <si>
    <t>ricavi prestazioni ricovero erogate ad altre ASL della regione: rimborso dispositivi alto costo extra-tariffa</t>
  </si>
  <si>
    <t>A.4.A.1.3) Somministrazioni di dispositivi ad alto costo in trattamento ospedaliero</t>
  </si>
  <si>
    <t>A.4.A.1.4</t>
  </si>
  <si>
    <t>ricavi prestazioni ambulatoriali erogate ad altre ASL della regione</t>
  </si>
  <si>
    <t>A.4.A.1.5</t>
  </si>
  <si>
    <t>ricavi prestazioni ambulatoriali erogate ad altre ASL della regione: rimborso farmaci extra-tariffa</t>
  </si>
  <si>
    <t>AA0362</t>
  </si>
  <si>
    <t>A.4.A.1.6</t>
  </si>
  <si>
    <t>ricavi prestazioni ambulatoriali erogate ad altre ASL della regione: rimborso dispositivi extra-tariffa</t>
  </si>
  <si>
    <t>A.4.A.1.6) Somministrazioni di dispositivi ad alto costo in trattamento ambulatoriale</t>
  </si>
  <si>
    <t>A.4.A.1.7</t>
  </si>
  <si>
    <t>A.4.A.1.8</t>
  </si>
  <si>
    <t>A.4.A.1.9</t>
  </si>
  <si>
    <t>A.4.A.1.10</t>
  </si>
  <si>
    <t>A.4.A.1.11</t>
  </si>
  <si>
    <t>A.4.A.1.12</t>
  </si>
  <si>
    <t>A.4.A.1.13</t>
  </si>
  <si>
    <t>A.4.A.1.14</t>
  </si>
  <si>
    <t>A.4.A.1.15</t>
  </si>
  <si>
    <t>A.4.A.1.16</t>
  </si>
  <si>
    <t>A.4.A.1.17</t>
  </si>
  <si>
    <t>A.4.A.1.18</t>
  </si>
  <si>
    <t>A.4.A.2</t>
  </si>
  <si>
    <t>A.4.A.3.1</t>
  </si>
  <si>
    <t>ricavi prestazioni ricovero extraregione</t>
  </si>
  <si>
    <t>AA0461</t>
  </si>
  <si>
    <t>A.4.A.3.2</t>
  </si>
  <si>
    <t>ricavi prestazioni ricovero extraregione: rimborso farmaci extra-tariffa</t>
  </si>
  <si>
    <t>A.4.A.3.2) Somministrazioni di farmaci ad alto costo in trattamento ospedaliero Extraregione (mobilità attiva)</t>
  </si>
  <si>
    <t>AA0462</t>
  </si>
  <si>
    <t>A.4.A.3.3</t>
  </si>
  <si>
    <t>ricavi prestazioni ricovero extraregione: rimborso dispositivi extra-tariffa</t>
  </si>
  <si>
    <t>A.4.A.3.3) Somministrazioni di dispositivi ad alto costo in trattamento ospedaliero Extraregione (mobilità attiva)</t>
  </si>
  <si>
    <t>A.4.A.3.4</t>
  </si>
  <si>
    <t>ricavi prestazioni ambulatoriali extraregione</t>
  </si>
  <si>
    <t>A.4.A.3.5</t>
  </si>
  <si>
    <t>ricavi prestazioni ambulatoriali extraregione: rimborso farmaci extra-tariffa</t>
  </si>
  <si>
    <t>AA0472</t>
  </si>
  <si>
    <t>A.4.A.3.6</t>
  </si>
  <si>
    <t>ricavi prestazioni ambulatoriali extraregione: rimborso dispositivi extra-tariffa</t>
  </si>
  <si>
    <t>A.4.A.3.7</t>
  </si>
  <si>
    <t>A.4.A.3.8</t>
  </si>
  <si>
    <t>ricavi prestazioni file F extraregione</t>
  </si>
  <si>
    <t>A.4.A.3.9</t>
  </si>
  <si>
    <t>A.4.A.3.10</t>
  </si>
  <si>
    <t>A.4.A.3.11</t>
  </si>
  <si>
    <t>A.4.A.3.12</t>
  </si>
  <si>
    <t>ricavi prest.trasporto snitario erogate ad AS extrareg.</t>
  </si>
  <si>
    <t>A.4.A.3.13</t>
  </si>
  <si>
    <t>ricavi altre prestazioni sanitarie extraregione (integrativa e protesica)</t>
  </si>
  <si>
    <t>A.4.A.3.14</t>
  </si>
  <si>
    <t>A.4.A.3.15</t>
  </si>
  <si>
    <t xml:space="preserve">ricavi cessione emocomponenti extraregionale </t>
  </si>
  <si>
    <t>AA0560</t>
  </si>
  <si>
    <t>A.4.A.3.16</t>
  </si>
  <si>
    <t>ricavi prest.ricovero extraregione, diff.TUC</t>
  </si>
  <si>
    <t>AA0580</t>
  </si>
  <si>
    <t>A.4.A.3.17.A</t>
  </si>
  <si>
    <t>AA0590</t>
  </si>
  <si>
    <t>A.4.A.3.17.B</t>
  </si>
  <si>
    <t>A.4.A.3.18</t>
  </si>
  <si>
    <t>A.4.A.3.19</t>
  </si>
  <si>
    <t>Mobilità attiva Internazionale rilevata dalle AO, AOU, IRCCS.</t>
  </si>
  <si>
    <t>A.4.B.1</t>
  </si>
  <si>
    <t>mobilità attiva extraregione da privati - ricoveri (ad eccezione della somministrazione dei farmaci in trattamento rimborsati extra-tariffa)</t>
  </si>
  <si>
    <t xml:space="preserve">A.4.B.1)  Prestazioni di ricovero da priv. Extraregione in compensazione (mobilità attiva), ad eccezione delle somministrazioni di farmaci e dispositivi ad alto costo in trattamento </t>
  </si>
  <si>
    <t>AA0621</t>
  </si>
  <si>
    <t>A.4.B.2</t>
  </si>
  <si>
    <t>mobilità attiva extraregione da privati - ricoveri - somministrazione dii farmaci in trattamento rimborsati extra tariffa</t>
  </si>
  <si>
    <t>A.4.B.2)  Somministrazioni di farmaci ad alto costo in trattamento ospedaliero per cittadini non residenti - Extraregione (mobilità attiva in compensazione)</t>
  </si>
  <si>
    <t>AA0622</t>
  </si>
  <si>
    <t xml:space="preserve"> A.4.B.3</t>
  </si>
  <si>
    <t>mobilità attiva extraregione da privati - ricoveri - somministrazione di dispositivi in trattamento rimborsati extra tariffa</t>
  </si>
  <si>
    <t xml:space="preserve"> A.4.B.3)  Somministrazioni di dispositivi ad alto costo in trattamento ospedaliero per cittadini non residenti - Extraregione (mobilità attiva in compensazione)</t>
  </si>
  <si>
    <t>A.4.B.4</t>
  </si>
  <si>
    <t>mobilità attiva extraregione da privati  - prestazioni ambulatoriali (ad eccezione della somministrazione dei farmaci in trattamento)</t>
  </si>
  <si>
    <t xml:space="preserve"> A.4.B.5</t>
  </si>
  <si>
    <t>mobilità attiva extraregione da privati  - prestazioni ambulatoriali - somministrazione dii farmaci in trattamento</t>
  </si>
  <si>
    <t>AA0632</t>
  </si>
  <si>
    <t xml:space="preserve"> A.4.B.6</t>
  </si>
  <si>
    <t>mobilità attiva extraregione da privati  - prestazioni ambulatoriali - somministrazione di dispositivi in trattamento</t>
  </si>
  <si>
    <t xml:space="preserve"> A.4.B.6) Somministrazioni di dispositivi ad alto costo in trattamento ambulatoriale per cittadini non residenti - Extraregione (mobilità attiva in compensazione)</t>
  </si>
  <si>
    <t>A.4.B.7</t>
  </si>
  <si>
    <t>A.4.B.8</t>
  </si>
  <si>
    <t>A.4.C</t>
  </si>
  <si>
    <t>A.4.D.1</t>
  </si>
  <si>
    <t>A.4.D.2</t>
  </si>
  <si>
    <t>A.4.D.3</t>
  </si>
  <si>
    <t>A.4.D.4</t>
  </si>
  <si>
    <t>A.4.D.5</t>
  </si>
  <si>
    <t>A.4.D.6</t>
  </si>
  <si>
    <t>A.4.D.7</t>
  </si>
  <si>
    <t>A.5.A</t>
  </si>
  <si>
    <t>concorsi, recuperi e rimborsi</t>
  </si>
  <si>
    <t>A.5.B.1</t>
  </si>
  <si>
    <t>va sul cdc comune anche il costo del personale in comando presso altre organizzazioni deve essere rielvato sul comune</t>
  </si>
  <si>
    <t>A.5.B.2</t>
  </si>
  <si>
    <t>A.5.C.1</t>
  </si>
  <si>
    <t>A.5.C.2</t>
  </si>
  <si>
    <t>A.5.C.3</t>
  </si>
  <si>
    <t>A.5.D.1</t>
  </si>
  <si>
    <t>A.5.D.2</t>
  </si>
  <si>
    <t>A.5.D.3</t>
  </si>
  <si>
    <t>A.5.E.1.1</t>
  </si>
  <si>
    <t>A.5.E.1.2</t>
  </si>
  <si>
    <t>A.5.E.1.3</t>
  </si>
  <si>
    <t>A.5.E.2</t>
  </si>
  <si>
    <t>A.5.E.3</t>
  </si>
  <si>
    <t>A.6.A</t>
  </si>
  <si>
    <t>ticket</t>
  </si>
  <si>
    <t>A.6.B</t>
  </si>
  <si>
    <t>A.6.C</t>
  </si>
  <si>
    <t>A.7.A</t>
  </si>
  <si>
    <t>quota contributi c/ capitale</t>
  </si>
  <si>
    <t>A.7.B</t>
  </si>
  <si>
    <t>A.7.C</t>
  </si>
  <si>
    <t>A.7.D</t>
  </si>
  <si>
    <t>A.7.E</t>
  </si>
  <si>
    <t>A.7.F</t>
  </si>
  <si>
    <t>A.8</t>
  </si>
  <si>
    <t>incremento immobilizzazioni per lavori interni</t>
  </si>
  <si>
    <t>A.9.A</t>
  </si>
  <si>
    <t>A.9.B</t>
  </si>
  <si>
    <t>A.9.C</t>
  </si>
  <si>
    <t>ricavi prestazione di file F a residenti nella ASL</t>
  </si>
  <si>
    <t>ricavi prest.trasporto sanitario a residenti nella ASL</t>
  </si>
  <si>
    <t>B.1.A.1.1</t>
  </si>
  <si>
    <t>B.1.A.1.2</t>
  </si>
  <si>
    <t>B.1.A.1.3</t>
  </si>
  <si>
    <t>BA0060</t>
  </si>
  <si>
    <t>B.1.A.1.4</t>
  </si>
  <si>
    <t>B.1.A.1.4) Emoderivati di produzione regionale</t>
  </si>
  <si>
    <t>B.1.A.2.1</t>
  </si>
  <si>
    <t>B.1.A.2.2</t>
  </si>
  <si>
    <t>B.1.A.2.3</t>
  </si>
  <si>
    <t>B.1.A.3.1</t>
  </si>
  <si>
    <t>B.1.A.3.2</t>
  </si>
  <si>
    <t>B.1.A.3.3</t>
  </si>
  <si>
    <t>B.1.A.4</t>
  </si>
  <si>
    <t>B.1.A.5</t>
  </si>
  <si>
    <t>B.1.A.6</t>
  </si>
  <si>
    <t>B.1.A.7</t>
  </si>
  <si>
    <t>B.1.A.8</t>
  </si>
  <si>
    <t>B.1.A.9</t>
  </si>
  <si>
    <t>B.1.B.1</t>
  </si>
  <si>
    <t>B.1.B.2</t>
  </si>
  <si>
    <t>B.1.B.3</t>
  </si>
  <si>
    <t>B.1.B.4</t>
  </si>
  <si>
    <t>B.1.B.5</t>
  </si>
  <si>
    <t>B.1.B.6</t>
  </si>
  <si>
    <t>B.1.B.7</t>
  </si>
  <si>
    <t>B.2.A.1.1.A</t>
  </si>
  <si>
    <t>B.2.A.1.1.B</t>
  </si>
  <si>
    <t>B.2.A.1.1.C</t>
  </si>
  <si>
    <t>B.2.A.1.1.D</t>
  </si>
  <si>
    <t>B.2.A.1.2</t>
  </si>
  <si>
    <t>B.2.A.1.3</t>
  </si>
  <si>
    <t>B.2.A.2.1</t>
  </si>
  <si>
    <t>B.2.A.2.2</t>
  </si>
  <si>
    <t>B.2.A.2.3</t>
  </si>
  <si>
    <t>B.2.A.3.1</t>
  </si>
  <si>
    <t>B.2.A.3.2</t>
  </si>
  <si>
    <t>BA0542</t>
  </si>
  <si>
    <t>B.2.A.3.3</t>
  </si>
  <si>
    <t>B.2.A.3.3) - da pubblico (Aziende sanitarie pubbliche della Regione): somministrazioni di dispositivi ad alto costo in trattamento</t>
  </si>
  <si>
    <t>B.2.A.3.4</t>
  </si>
  <si>
    <t>B.2.A.3.5</t>
  </si>
  <si>
    <t>BA0552</t>
  </si>
  <si>
    <t>B.2.A.3.6</t>
  </si>
  <si>
    <t>B.2.A.3.6) - da pubblico (altri soggetti pubbl. della Regione): somministrazioni di dispositivi ad alto costo in trattamento</t>
  </si>
  <si>
    <t>B.2.A.3.7</t>
  </si>
  <si>
    <t>B.2.A.3.8</t>
  </si>
  <si>
    <t>BA0562</t>
  </si>
  <si>
    <t>B.2.A.3.9</t>
  </si>
  <si>
    <t>B.2.A.3.9) - da pubblico (Extraregione): somministrazioni di dispositivi ad alto costo in trattamento</t>
  </si>
  <si>
    <t>B.2.A.3.10</t>
  </si>
  <si>
    <t>B.2.A.3.11.A</t>
  </si>
  <si>
    <t>B.2.A.3.11.B</t>
  </si>
  <si>
    <t>BA0592</t>
  </si>
  <si>
    <t>B.2.A.3.11.C</t>
  </si>
  <si>
    <t xml:space="preserve"> Servizi sanitari per assistenza specialistica da IRCCS privati e Policlinici privati: somministrazione di dispositivi ad alto costo in trattamento</t>
  </si>
  <si>
    <t>B.2.A.3.11.D</t>
  </si>
  <si>
    <t>B.2.A.3.11.E</t>
  </si>
  <si>
    <t>BA0602</t>
  </si>
  <si>
    <t>B.2.A.3.11.F</t>
  </si>
  <si>
    <t xml:space="preserve"> Servizi sanitari per assistenza specialistica da Ospedali Classificati privati: somministrazioni di dispositivi ad alto costo in trattamento</t>
  </si>
  <si>
    <t>B.2.A.3.11.G</t>
  </si>
  <si>
    <t>B.2.A.3.11.H</t>
  </si>
  <si>
    <t>BA0612</t>
  </si>
  <si>
    <t>B.2.A.3.11.I</t>
  </si>
  <si>
    <t xml:space="preserve"> Servizi sanitari per assistenza specialistica da Case di Cura private: somministrazioni di dispositivi ad alto costo in trattamento</t>
  </si>
  <si>
    <t>B.2.A.3.11.J</t>
  </si>
  <si>
    <t>B.2.A.3.11.K</t>
  </si>
  <si>
    <t>BA0622</t>
  </si>
  <si>
    <t>B.2.A.3.11.L</t>
  </si>
  <si>
    <t xml:space="preserve"> Servizi sanitari per assistenza specialistica da altri privati: somministrazioni di dispositivi ad alto costo in trattamento</t>
  </si>
  <si>
    <t>B.2.A.3.12</t>
  </si>
  <si>
    <t xml:space="preserve"> - da privato per cittadini non residenti - Extraregione (mobilità attiva in compensazione</t>
  </si>
  <si>
    <t>B.2.A.3.13</t>
  </si>
  <si>
    <t>BA0632</t>
  </si>
  <si>
    <t>B.2.A.3.14</t>
  </si>
  <si>
    <t>B.2.A.4.1</t>
  </si>
  <si>
    <t>B.2.A.4.2</t>
  </si>
  <si>
    <t>B.2.A.4.3</t>
  </si>
  <si>
    <t>B.2.A.4.4</t>
  </si>
  <si>
    <t>B.2.A.4.5</t>
  </si>
  <si>
    <t>B.2.A.5.1</t>
  </si>
  <si>
    <t>B.2.A.5.2</t>
  </si>
  <si>
    <t>B.2.A.5.3</t>
  </si>
  <si>
    <t>B.2.A.5.4</t>
  </si>
  <si>
    <t>B.2.A.6.1</t>
  </si>
  <si>
    <t>B.2.A.6.2</t>
  </si>
  <si>
    <t>B.2.A.6.3</t>
  </si>
  <si>
    <t>B.2.A.6.4</t>
  </si>
  <si>
    <t>B.2.A.7.1</t>
  </si>
  <si>
    <t>BA0811</t>
  </si>
  <si>
    <t>B.2.A.7.2</t>
  </si>
  <si>
    <t>B.2.A.7.2) - da pubblico (Aziende sanitarie pubbliche della Regione): somministrazioni di farmaci ad alto costo in trattamento</t>
  </si>
  <si>
    <t>BA0812</t>
  </si>
  <si>
    <t>B.2.A.7.3</t>
  </si>
  <si>
    <t>B.2.A.7.3) - da pubblico (Aziende sanitarie pubbliche della Regione): somministrazioni di dispositivi ad alto costo in trattamento</t>
  </si>
  <si>
    <t>B.2.A.7.4</t>
  </si>
  <si>
    <t>BA0821</t>
  </si>
  <si>
    <t>B.2.A.7.5</t>
  </si>
  <si>
    <t>B.2.A.7.5) - da pubblico (altri soggetti pubbl. della Regione): somministrazioni di farmaci ad alto costo in trattamento</t>
  </si>
  <si>
    <t>BA0822</t>
  </si>
  <si>
    <t>B.2.A.7.6</t>
  </si>
  <si>
    <t>B.2.A.7.6) - da pubblico (altri soggetti pubbl. della Regione): somministrazioni di dispositivi ad alto costo in trattamento</t>
  </si>
  <si>
    <t>B.2.A.7.7</t>
  </si>
  <si>
    <t>BA0831</t>
  </si>
  <si>
    <t>B.2.A.7.8</t>
  </si>
  <si>
    <t>B.2.A.7.8) - da pubblico (Extraregione):somministrazioni di farmaci ad alto costoin trattamento</t>
  </si>
  <si>
    <t>BA0832</t>
  </si>
  <si>
    <t>B.2.A.7.9</t>
  </si>
  <si>
    <t>B.2.A.7.9) - da pubblico (Extraregione):somministrazioni di dispositivi ad alto costo in trattamento</t>
  </si>
  <si>
    <t>B.2.A.7.10.A</t>
  </si>
  <si>
    <t>BA0851</t>
  </si>
  <si>
    <t>B.2.A.7.10.B</t>
  </si>
  <si>
    <t>B.2.A.7.10.B) Servizi sanitari per assistenza ospedaliera da IRCCS privati e Policlinici privati: somministrazioni di farmaci ad alto costo in trattamento</t>
  </si>
  <si>
    <t>BA0852</t>
  </si>
  <si>
    <t>B.2.A.7.10.C</t>
  </si>
  <si>
    <t>B.2.A.7.10.C) Servizi sanitari per assistenza ospedaliera da IRCCS privati e Policlinici privati: somministrazioni di dispositivi ad alto costo in trattamento</t>
  </si>
  <si>
    <t>B.2.A.7.10.D</t>
  </si>
  <si>
    <t>BA0861</t>
  </si>
  <si>
    <t>B.2.A.7.10.E</t>
  </si>
  <si>
    <t>B.2.A.7.10.E) Servizi sanitari per assistenza ospedaliera da Ospedali Classificati privati: somministrazioni di farmaci ad alto costo in trattamento</t>
  </si>
  <si>
    <t>BA0862</t>
  </si>
  <si>
    <t>B.2.A.7.10.F</t>
  </si>
  <si>
    <t>B.2.A.7.10.F) Servizi sanitari per assistenza ospedaliera da Ospedali Classificati privati: somministrazioni di dispositivi ad alto costo in trattamento</t>
  </si>
  <si>
    <t>B.2.A.7.10.G</t>
  </si>
  <si>
    <t>BA0871</t>
  </si>
  <si>
    <t>B.2.A.7.10.H</t>
  </si>
  <si>
    <t>B.2.A.7.10.H) Servizi sanitari per assistenza ospedaliera da Case di Cura private: somministrazioni di farmaci ad alto costo in trattamento</t>
  </si>
  <si>
    <t>BA0872</t>
  </si>
  <si>
    <t>B.2.A.7.10.I</t>
  </si>
  <si>
    <t>B.2.A.7.10.I) Servizi sanitari per assistenza ospedaliera da Case di Cura private: somministrazioni di dispositivi ad alto costo in trattamento</t>
  </si>
  <si>
    <t>B.2.A.7.10.J</t>
  </si>
  <si>
    <t>BA0881</t>
  </si>
  <si>
    <t>B.2.A.7.10.K</t>
  </si>
  <si>
    <t>B.2.A.7.10.K) Servizi sanitari per assistenza ospedaliera da altri privati: somministrazioni di farmaci ad alto costo in trattamento</t>
  </si>
  <si>
    <t>BA0882</t>
  </si>
  <si>
    <t>B.2.A.7.10.L</t>
  </si>
  <si>
    <t>B.2.A.7.10.L) Servizi sanitari per assistenza ospedaliera da altri privati: somministrazioni di dispositivi ad alto costo in trattamento</t>
  </si>
  <si>
    <t>B.2.A.7.11</t>
  </si>
  <si>
    <t>BA0891</t>
  </si>
  <si>
    <t>B.2.A.7.12</t>
  </si>
  <si>
    <t>B.2.A.7.12) - da privato per cittadini non residenti - Extraregione (mobilità attiva in compensazione): somministrazionidi farmaci ad alto costoin trattamento</t>
  </si>
  <si>
    <t>BA0892</t>
  </si>
  <si>
    <t>B.2.A.7.13</t>
  </si>
  <si>
    <t>B.2.A.7.13) - da privato per cittadini non residenti - Extraregione (mobilità attiva in compensazione): somministrazioni di dispositivi ad alto costo in trattamento</t>
  </si>
  <si>
    <t>B.2.A.8.1</t>
  </si>
  <si>
    <t>B.2.A.8.2</t>
  </si>
  <si>
    <t>B.2.A.8.3</t>
  </si>
  <si>
    <t>B.2.A.8.4</t>
  </si>
  <si>
    <t>B.2.A.8.5</t>
  </si>
  <si>
    <t>B.2.A.9.1</t>
  </si>
  <si>
    <t>B.2.A.9.2</t>
  </si>
  <si>
    <t>B.2.A.9.3</t>
  </si>
  <si>
    <t>B.2.A.9.4</t>
  </si>
  <si>
    <t>B.2.A.9.5</t>
  </si>
  <si>
    <t>B.2.A.9.6</t>
  </si>
  <si>
    <t>B.2.A.10.1</t>
  </si>
  <si>
    <t>B.2.A.10.2</t>
  </si>
  <si>
    <t>B.2.A.10.3</t>
  </si>
  <si>
    <t>B.2.A.10.4</t>
  </si>
  <si>
    <t>B.2.A.10.5</t>
  </si>
  <si>
    <t>B.2.A.11.1</t>
  </si>
  <si>
    <t>B.2.A.11.2</t>
  </si>
  <si>
    <t>B.2.A.11.3</t>
  </si>
  <si>
    <t>B.2.A.11.4</t>
  </si>
  <si>
    <t>B.2.A.12.1.A</t>
  </si>
  <si>
    <t>B.2.A.12.1.B</t>
  </si>
  <si>
    <t>B.2.A.12.2</t>
  </si>
  <si>
    <t>B.2.A.12.3</t>
  </si>
  <si>
    <t>B.2.A.12.4</t>
  </si>
  <si>
    <t>B.2.A.12.5</t>
  </si>
  <si>
    <t>B.2.A.13.1</t>
  </si>
  <si>
    <t>costi intramoenia</t>
  </si>
  <si>
    <t>B.2.A.13.2</t>
  </si>
  <si>
    <t>B.2.A.13.3</t>
  </si>
  <si>
    <t>B.2.A.13.4</t>
  </si>
  <si>
    <t>B.2.A.13.5</t>
  </si>
  <si>
    <t>B.2.A.13.6</t>
  </si>
  <si>
    <t>B.2.A.13.7</t>
  </si>
  <si>
    <t>B.2.A.14.1</t>
  </si>
  <si>
    <t>B.2.A.14.2</t>
  </si>
  <si>
    <t>B.2.A.14.3</t>
  </si>
  <si>
    <t>B.2.A.14.4</t>
  </si>
  <si>
    <t>B.2.A.14.5</t>
  </si>
  <si>
    <t>B.2.A.14.6</t>
  </si>
  <si>
    <t>B.2.A.15.1</t>
  </si>
  <si>
    <t>B.2.A.15.2</t>
  </si>
  <si>
    <t>B.2.A.15.3.A</t>
  </si>
  <si>
    <t>B.2.A.15.3.B</t>
  </si>
  <si>
    <t>B.2.A.15.3.C</t>
  </si>
  <si>
    <t>B.2.A.15.3.D</t>
  </si>
  <si>
    <t>B.2.A.15.3.E</t>
  </si>
  <si>
    <t>B.2.A.15.3.F</t>
  </si>
  <si>
    <t>B.2.A.15.4.A</t>
  </si>
  <si>
    <t>B.2.A.15.4.B</t>
  </si>
  <si>
    <t>B.2.A.15.4.C</t>
  </si>
  <si>
    <t>B.2.A.16.1</t>
  </si>
  <si>
    <t>B.2.A.16.2</t>
  </si>
  <si>
    <t>B.2.A.16.3</t>
  </si>
  <si>
    <t>B.2.A.16.4</t>
  </si>
  <si>
    <t>B.2.A.16.5</t>
  </si>
  <si>
    <t>B.2.A.16.6</t>
  </si>
  <si>
    <t>B.2.A.17</t>
  </si>
  <si>
    <t>B.2.B.1.1</t>
  </si>
  <si>
    <t>B.2.B.1.2</t>
  </si>
  <si>
    <t>BA1600</t>
  </si>
  <si>
    <t>B.2.B.1.3</t>
  </si>
  <si>
    <t>servizi non sanitari: mensa</t>
  </si>
  <si>
    <t>B.2.B.1.3)   Mensa</t>
  </si>
  <si>
    <t>B.2.B.1.4</t>
  </si>
  <si>
    <t>B.2.B.1.5</t>
  </si>
  <si>
    <t>B.2.B.1.6</t>
  </si>
  <si>
    <t>B.2.B.1.7</t>
  </si>
  <si>
    <t>B.2.B.1.8</t>
  </si>
  <si>
    <t>B.2.B.1.9</t>
  </si>
  <si>
    <t>B.2.B.1.10</t>
  </si>
  <si>
    <t>B.2.B.1.11.A</t>
  </si>
  <si>
    <t>B.2.B.1.11.B</t>
  </si>
  <si>
    <t>B.2.B.1.12.A</t>
  </si>
  <si>
    <t>B.2.B.1.12.B</t>
  </si>
  <si>
    <t>B.2.B.1.12.C</t>
  </si>
  <si>
    <t>B.2.B.2.1</t>
  </si>
  <si>
    <t>B.2.B.2.2</t>
  </si>
  <si>
    <t>B.2.B.2.3.A</t>
  </si>
  <si>
    <t>B.2.B.2.3.B</t>
  </si>
  <si>
    <t>B.2.B.2.3.C</t>
  </si>
  <si>
    <t>B.2.B.2.3.D</t>
  </si>
  <si>
    <t>B.2.B.2.3.E</t>
  </si>
  <si>
    <t>B.2.B.2.4.A</t>
  </si>
  <si>
    <t>B.2.B.2.4.B</t>
  </si>
  <si>
    <t>B.2.B.2.4.C</t>
  </si>
  <si>
    <t>B.2.B.3.1</t>
  </si>
  <si>
    <t>B.2.B.3.2</t>
  </si>
  <si>
    <t>B.3.A</t>
  </si>
  <si>
    <t>B.3.B</t>
  </si>
  <si>
    <t>B.3.C</t>
  </si>
  <si>
    <t>B.3.D</t>
  </si>
  <si>
    <t>B.3.E</t>
  </si>
  <si>
    <t>B.3.F</t>
  </si>
  <si>
    <t>B.3.G</t>
  </si>
  <si>
    <t>B.4.A</t>
  </si>
  <si>
    <t>B.4.B.1</t>
  </si>
  <si>
    <t>B.4.B.2</t>
  </si>
  <si>
    <t>B.4.C.1</t>
  </si>
  <si>
    <t>B.4.C.2</t>
  </si>
  <si>
    <t>B.4.D</t>
  </si>
  <si>
    <t>B.4.E</t>
  </si>
  <si>
    <t>B.5.A.1.1</t>
  </si>
  <si>
    <t>su cdc comune solo costo del personale in comando in uscita</t>
  </si>
  <si>
    <t>B.5.A.1.2</t>
  </si>
  <si>
    <t>B.5.A.1.3</t>
  </si>
  <si>
    <t>B.5.A.2.1</t>
  </si>
  <si>
    <t>B.5.A.2.2</t>
  </si>
  <si>
    <t>B.5.A.2.3</t>
  </si>
  <si>
    <t>B.5.B.1</t>
  </si>
  <si>
    <t>B.5.B.2</t>
  </si>
  <si>
    <t>B.5.B.3</t>
  </si>
  <si>
    <t>B.6.A.1</t>
  </si>
  <si>
    <t>B.6.A.2</t>
  </si>
  <si>
    <t>B.6.A.3</t>
  </si>
  <si>
    <t>B.6.B.1</t>
  </si>
  <si>
    <t>B.6.B.2</t>
  </si>
  <si>
    <t>B.6.B.3</t>
  </si>
  <si>
    <t>B.7.A.1</t>
  </si>
  <si>
    <t>B.7.A.2</t>
  </si>
  <si>
    <t>B.7.A.3</t>
  </si>
  <si>
    <t>B.7.B.1</t>
  </si>
  <si>
    <t>B.7.B.2</t>
  </si>
  <si>
    <t>B.7.B.3</t>
  </si>
  <si>
    <t>B.8.A.1</t>
  </si>
  <si>
    <t>B.8.A.2</t>
  </si>
  <si>
    <t>B.8.A.3</t>
  </si>
  <si>
    <t>B.8.B.1</t>
  </si>
  <si>
    <t>B.8.B.2</t>
  </si>
  <si>
    <t>B.8.B.3</t>
  </si>
  <si>
    <t>B.9.A</t>
  </si>
  <si>
    <t>B.9.B</t>
  </si>
  <si>
    <t>B.9.C.1</t>
  </si>
  <si>
    <t>B.9.C.2</t>
  </si>
  <si>
    <t>B.10</t>
  </si>
  <si>
    <t>B.11.A.1</t>
  </si>
  <si>
    <t>B.11.A.2</t>
  </si>
  <si>
    <t>B.11.B</t>
  </si>
  <si>
    <t>ammortamenti altre immobilizzazioni materiali</t>
  </si>
  <si>
    <t>B.12.A</t>
  </si>
  <si>
    <t>B.12.B</t>
  </si>
  <si>
    <t>BA2671</t>
  </si>
  <si>
    <t>B.13.A.1</t>
  </si>
  <si>
    <t>variazione rimanenze sanitarie</t>
  </si>
  <si>
    <t>B.13.A.1) Prodotti farmaceutici ed emoderivati</t>
  </si>
  <si>
    <t>BA2672</t>
  </si>
  <si>
    <t>B.13.A.2</t>
  </si>
  <si>
    <t>B.13.A.2) Sangue ed emocomponenti</t>
  </si>
  <si>
    <t>BA2673</t>
  </si>
  <si>
    <t>B.13.A.3</t>
  </si>
  <si>
    <t>B.13.A.3) Dispositivi medici</t>
  </si>
  <si>
    <t>BA2674</t>
  </si>
  <si>
    <t>B.13.A.4</t>
  </si>
  <si>
    <t>B.13.A.4) Prodotti dietetici</t>
  </si>
  <si>
    <t>BA2675</t>
  </si>
  <si>
    <t>B.13.A.5</t>
  </si>
  <si>
    <t>B.13.A.5) Materiali per la profilassi (vaccini)</t>
  </si>
  <si>
    <t>BA2676</t>
  </si>
  <si>
    <t>B.13.A.6</t>
  </si>
  <si>
    <t>B.13.A.6) Prodotti chimici</t>
  </si>
  <si>
    <t>BA2677</t>
  </si>
  <si>
    <t>B.13.A.7</t>
  </si>
  <si>
    <t>B.13.A.7)  Materiali e prodotti per uso veterinario</t>
  </si>
  <si>
    <t>BA2678</t>
  </si>
  <si>
    <t>B.13.A.8</t>
  </si>
  <si>
    <t>B.13.A.8)  Altri beni e prodotti sanitari</t>
  </si>
  <si>
    <t>BA2681</t>
  </si>
  <si>
    <t>B.13.B.1</t>
  </si>
  <si>
    <t>variazione rimanenze non sanitarie</t>
  </si>
  <si>
    <t>B.13.B.1) Prodotti alimentari</t>
  </si>
  <si>
    <t>BA2682</t>
  </si>
  <si>
    <t>B.13.B.2</t>
  </si>
  <si>
    <t>B.13.B.2) Materiali di guardaroba, di pulizia, e di convivenza in genere</t>
  </si>
  <si>
    <t>BA2683</t>
  </si>
  <si>
    <t>B.13.B.3</t>
  </si>
  <si>
    <t>B.13.B.3) Combustibili, carburanti e lubrificanti</t>
  </si>
  <si>
    <t>BA2684</t>
  </si>
  <si>
    <t>B.13.B.4</t>
  </si>
  <si>
    <t>B.13.B.4) Supporti informatici e cancelleria</t>
  </si>
  <si>
    <t>BA2685</t>
  </si>
  <si>
    <t>B.13.B.5</t>
  </si>
  <si>
    <t>B.13.B.5) Materiale per la manutenzione</t>
  </si>
  <si>
    <t>BA2686</t>
  </si>
  <si>
    <t>B.13.B.6</t>
  </si>
  <si>
    <t>B.13.B.6) Altri beni e prodotti non sanitari</t>
  </si>
  <si>
    <t>B.14.A.1</t>
  </si>
  <si>
    <t>B.14.A.2</t>
  </si>
  <si>
    <t>B.14.A.3</t>
  </si>
  <si>
    <t>B.14.A.4</t>
  </si>
  <si>
    <t>B.14.A.5</t>
  </si>
  <si>
    <t>B.14.A.6</t>
  </si>
  <si>
    <t>B.14.B</t>
  </si>
  <si>
    <t>B.14.C.1</t>
  </si>
  <si>
    <t>B.14.C.2</t>
  </si>
  <si>
    <t>B.14.C.3</t>
  </si>
  <si>
    <t>B.14.C.4</t>
  </si>
  <si>
    <t>B.14.C.5</t>
  </si>
  <si>
    <t>B.14.D.1</t>
  </si>
  <si>
    <t>B.14.D.1)  Accantonamenti per interessi di mora</t>
  </si>
  <si>
    <t>i comuni per il personale in comando</t>
  </si>
  <si>
    <t>BA2881</t>
  </si>
  <si>
    <t>BA2882</t>
  </si>
  <si>
    <t>BA2883</t>
  </si>
  <si>
    <t>BA2890</t>
  </si>
  <si>
    <t>B.14.D.10</t>
  </si>
  <si>
    <t>C.1.A</t>
  </si>
  <si>
    <t>C.1.B</t>
  </si>
  <si>
    <t>C.1.C</t>
  </si>
  <si>
    <t>C.2.A</t>
  </si>
  <si>
    <t>C.2.B</t>
  </si>
  <si>
    <t>C.2.C</t>
  </si>
  <si>
    <t>C.2.D</t>
  </si>
  <si>
    <t>C.2.E</t>
  </si>
  <si>
    <t>C.3.A</t>
  </si>
  <si>
    <t>C.3.B</t>
  </si>
  <si>
    <t>C.3.C</t>
  </si>
  <si>
    <t>C.4.A</t>
  </si>
  <si>
    <t>C.4.B</t>
  </si>
  <si>
    <t>D.1</t>
  </si>
  <si>
    <t>rivalutazioni</t>
  </si>
  <si>
    <t>D.2</t>
  </si>
  <si>
    <t>E.1.A</t>
  </si>
  <si>
    <t>proventi straordinari</t>
  </si>
  <si>
    <t>E.1.B.1</t>
  </si>
  <si>
    <t>E.1.B.2.1</t>
  </si>
  <si>
    <t>E.1.B.2.2</t>
  </si>
  <si>
    <t>E.1.B.2.3.A</t>
  </si>
  <si>
    <t>E.1.B.2.3.B</t>
  </si>
  <si>
    <t>E.1.B.2.3.C</t>
  </si>
  <si>
    <t>E.1.B.2.3.D</t>
  </si>
  <si>
    <t>E.1.B.2.3.E</t>
  </si>
  <si>
    <t>E.1.B.2.3.F</t>
  </si>
  <si>
    <t>E.1.B.2.3.G</t>
  </si>
  <si>
    <t>E.1.B.3.1</t>
  </si>
  <si>
    <t>E.1.B.3.2.A</t>
  </si>
  <si>
    <t>E.1.B.3.2.B</t>
  </si>
  <si>
    <t>E.1.B.3.2.C</t>
  </si>
  <si>
    <t>E.1.B.3.2.D</t>
  </si>
  <si>
    <t>E.1.B.3.2.E</t>
  </si>
  <si>
    <t>E.1.B.3.2.F</t>
  </si>
  <si>
    <t>E.1.B.3.2.G</t>
  </si>
  <si>
    <t>E.1.B.4</t>
  </si>
  <si>
    <t>E.2.A</t>
  </si>
  <si>
    <t>E.2.B.1</t>
  </si>
  <si>
    <t>E.2.B.2</t>
  </si>
  <si>
    <t>E.2.B.3.1.A</t>
  </si>
  <si>
    <t>E.2.B.3.1.B</t>
  </si>
  <si>
    <t>E.2.B.3.2.A</t>
  </si>
  <si>
    <t>E.2.B.3.2.B.1</t>
  </si>
  <si>
    <t>E.2.B.3.2.B.2</t>
  </si>
  <si>
    <t>E.2.B.3.2.B.3</t>
  </si>
  <si>
    <t>E.2.B.3.2.C</t>
  </si>
  <si>
    <t>E.2.B.3.2.D</t>
  </si>
  <si>
    <t>E.2.B.3.2.E</t>
  </si>
  <si>
    <t>E.2.B.3.2.F</t>
  </si>
  <si>
    <t>E.2.B.3.2.G</t>
  </si>
  <si>
    <t>E.2.B.4.1</t>
  </si>
  <si>
    <t>E.2.B.4.2</t>
  </si>
  <si>
    <t>E.2.B.4.3.A</t>
  </si>
  <si>
    <t>E.2.B.4.3.B</t>
  </si>
  <si>
    <t>E.2.B.4.3.C</t>
  </si>
  <si>
    <t>E.2.B.4.3.D</t>
  </si>
  <si>
    <t>E.2.B.4.3.E</t>
  </si>
  <si>
    <t>E.2.B.4.3.F</t>
  </si>
  <si>
    <t>E.2.B.4.3.G</t>
  </si>
  <si>
    <t>E.2.B.5</t>
  </si>
  <si>
    <t>Y.1.A</t>
  </si>
  <si>
    <t>Y.1.B</t>
  </si>
  <si>
    <t xml:space="preserve"> IRAP relativa a collaboratori e personale assimilato a lavoro dipendente</t>
  </si>
  <si>
    <t>Y.1.C</t>
  </si>
  <si>
    <t xml:space="preserve"> IRAP relativa ad attività di libera professione (intramoenia</t>
  </si>
  <si>
    <t>Y.1.D</t>
  </si>
  <si>
    <t xml:space="preserve"> IRAP relativa ad attività commerciale</t>
  </si>
  <si>
    <t>Y.2.A</t>
  </si>
  <si>
    <t xml:space="preserve"> IRES su attività istituzionale</t>
  </si>
  <si>
    <t>Y.2.B</t>
  </si>
  <si>
    <t xml:space="preserve"> IRES su attività commerciale</t>
  </si>
  <si>
    <t>Y.3</t>
  </si>
  <si>
    <t xml:space="preserve"> Accantonamento a F.do Imposte (Accertamenti, condoni, ecc.</t>
  </si>
  <si>
    <t>Costi Figurativi per utilizzo servizi sanitari, ammnistrativi e/o alberghieri da altra articolazione aziendale</t>
  </si>
  <si>
    <t>quota parte costi servizi amministrativi e centrali aziendali</t>
  </si>
  <si>
    <t>Ricavo - figurativo - ricavi Cessione Emocomponenti Residenti ASL</t>
  </si>
  <si>
    <t>R02040</t>
  </si>
  <si>
    <t>AA0010</t>
  </si>
  <si>
    <t>A.1)  Contributi in c/esercizio</t>
  </si>
  <si>
    <t>AA0020</t>
  </si>
  <si>
    <t>A.1.A)  Contributi da Regione o Prov. Aut. per quota F.S. regionale</t>
  </si>
  <si>
    <t>AA0036</t>
  </si>
  <si>
    <t>AA0031+AA0032+AA0036+AA0271-BA2771</t>
  </si>
  <si>
    <t>AA0050</t>
  </si>
  <si>
    <t>A.1.B)  Contributi c/esercizio (extra fondo)</t>
  </si>
  <si>
    <t>AA0060</t>
  </si>
  <si>
    <t xml:space="preserve">A.1.B.1)  da Regione o Prov. Aut. (extra fondo) </t>
  </si>
  <si>
    <t xml:space="preserve">A.1.B.2)  Contributi da Aziende sanitarie pubbliche della Regione o Prov. Aut. (extra fondo) </t>
  </si>
  <si>
    <t xml:space="preserve">A.1.B.3)  Contributi da Ministero della Salute e da altri soggetti pubblici (extra fondo) 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</si>
  <si>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</si>
  <si>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</si>
  <si>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</si>
  <si>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</si>
  <si>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A.2)  Rettifica contributi c/esercizio per destinazione ad investimenti</t>
  </si>
  <si>
    <t>AA0270</t>
  </si>
  <si>
    <t>A.3) Utilizzo fondi per quote inutilizzate contributi finalizzati e vincolati di esercizi precedenti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</si>
  <si>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</si>
  <si>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</si>
  <si>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</si>
  <si>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</si>
  <si>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</si>
  <si>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</si>
  <si>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AA0450</t>
  </si>
  <si>
    <t>A.4.A.3) Ricavi per prestaz. sanitarie e sociosanitarie a rilevanza sanitaria erogate a soggetti pubblici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</si>
  <si>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</si>
  <si>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</si>
  <si>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AA0610</t>
  </si>
  <si>
    <t>A.4.B)  Ricavi per prestazioni sanitarie e sociosanitarie a rilevanza sanitaria erogate da privati v/residenti Extraregione in compensazione (mobilità attiva)</t>
  </si>
  <si>
    <t>AA0800</t>
  </si>
  <si>
    <t>A.5.C) Concorsi, recuperi e rimborsi da Aziende sanitarie pubbliche della Regione</t>
  </si>
  <si>
    <t>AA0940</t>
  </si>
  <si>
    <t>A.6)  Compartecipazione alla spesa per prestazioni sanitarie (Ticket)</t>
  </si>
  <si>
    <t>BA0010</t>
  </si>
  <si>
    <t>B.1)  Acquisti di beni</t>
  </si>
  <si>
    <t>BA0020</t>
  </si>
  <si>
    <t>B.1.A)  Acquisti di beni sanitari</t>
  </si>
  <si>
    <t>B.1.A.1)  Prodotti farmaceutici ed emoderivati</t>
  </si>
  <si>
    <t>B.1.A.2)  Sangue ed emocomponenti</t>
  </si>
  <si>
    <t>B.1.A.3) Dispositivi medici</t>
  </si>
  <si>
    <t>BA0310</t>
  </si>
  <si>
    <t>B.1.B)  Acquisti di beni non sanitari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</si>
  <si>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</si>
  <si>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</si>
  <si>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</si>
  <si>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</si>
  <si>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</si>
  <si>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</si>
  <si>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</si>
  <si>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</si>
  <si>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-</t>
  </si>
  <si>
    <t>BA0490</t>
  </si>
  <si>
    <t>B.2.A.2)   Acquisti servizi sanitari per farmaceutica</t>
  </si>
  <si>
    <t>BA0530</t>
  </si>
  <si>
    <t>B.2.A.3)   Acquisti servizi sanitari per assistenza specialistica ambulatoriale</t>
  </si>
  <si>
    <t>BA0580</t>
  </si>
  <si>
    <t>B.2.A.3.8) - da privato</t>
  </si>
  <si>
    <t>BA0640</t>
  </si>
  <si>
    <t>B.2.A.4)   Acquisti servizi sanitari per assistenza riabilitativa</t>
  </si>
  <si>
    <t>BA0700</t>
  </si>
  <si>
    <t>B.2.A.5)   Acquisti servizi sanitari per assistenza integrativa</t>
  </si>
  <si>
    <t>BA0750</t>
  </si>
  <si>
    <t>B.2.A.6)   Acquisti servizi sanitari per assistenza protesica</t>
  </si>
  <si>
    <t>BA0800</t>
  </si>
  <si>
    <t>B.2.A.7)   Acquisti servizi sanitari per assistenza ospedaliera</t>
  </si>
  <si>
    <t>BA0840</t>
  </si>
  <si>
    <t>B.2.A.7.4) - da privato</t>
  </si>
  <si>
    <t>BA0900</t>
  </si>
  <si>
    <t>B.2.A.8)   Acquisto prestazioni di psichiatria residenziale e semiresidenziale</t>
  </si>
  <si>
    <t>BA0960</t>
  </si>
  <si>
    <t>B.2.A.9)   Acquisto prestazioni di distribuzione farmaci File F</t>
  </si>
  <si>
    <t>BA1030</t>
  </si>
  <si>
    <t>B.2.A.10)   Acquisto prestazioni termali in convenzione</t>
  </si>
  <si>
    <t>B.2.A.11)   Acquisto prestazioni di trasporto sanitario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</si>
  <si>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</si>
  <si>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</si>
  <si>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</si>
  <si>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</si>
  <si>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B.2.A.13)  Compartecipazione al personale per att. libero-prof. (intramoenia)</t>
  </si>
  <si>
    <t>BA1280</t>
  </si>
  <si>
    <t>B.2.A.14)  Rimborsi, assegni e contributi sanitari</t>
  </si>
  <si>
    <t>BA1350</t>
  </si>
  <si>
    <t>B.2.A.15)  Consulenze, Collaborazioni,  Interinale e altre prestazioni di lavoro sanitarie e sociosanitarie</t>
  </si>
  <si>
    <t>BA1380</t>
  </si>
  <si>
    <t>B.2.A.15.3) Consulenze, Collaborazioni,  Interinale e altre prestazioni di lavoro sanitarie e sociosanitarie da privato</t>
  </si>
  <si>
    <t>BA1450</t>
  </si>
  <si>
    <t>B.2.A.15.4) Rimborso oneri stipendiali del personale sanitario in comando</t>
  </si>
  <si>
    <t>BA1490</t>
  </si>
  <si>
    <t>B.2.A.16) Altri servizi sanitari e sociosanitari a rilevanza sanitaria</t>
  </si>
  <si>
    <t>BA1560</t>
  </si>
  <si>
    <t>B.2.B) Acquisti di servizi non sanitari</t>
  </si>
  <si>
    <t>BA1570</t>
  </si>
  <si>
    <t xml:space="preserve">B.2.B.1) Servizi non sanitari </t>
  </si>
  <si>
    <t>BA1680</t>
  </si>
  <si>
    <t>B.2.B.1.11)  Premi di assicurazione</t>
  </si>
  <si>
    <t>B.2.B.1.12) Altri servizi non sanitari</t>
  </si>
  <si>
    <t>BA1750</t>
  </si>
  <si>
    <t>B.2.B.2)  Consulenze, Collaborazioni, Interinale e altre prestazioni di lavoro non sanitarie</t>
  </si>
  <si>
    <t>BA1780</t>
  </si>
  <si>
    <t>B.2.B.2.3) Consulenze, Collaborazioni, Interinale e altre prestazioni di lavoro non sanitarie da privato</t>
  </si>
  <si>
    <t>BA1840</t>
  </si>
  <si>
    <t>B.2.B.2.4) Rimborso oneri stipendiali del personale non sanitario in comando</t>
  </si>
  <si>
    <t>B.2.B.3) Formazione (esternalizzata e non)</t>
  </si>
  <si>
    <t>BA1910</t>
  </si>
  <si>
    <t>B.3)  Manutenzione e riparazione (ordinaria esternalizzata)</t>
  </si>
  <si>
    <t>BA2010</t>
  </si>
  <si>
    <t>B.4.B)  Canoni di noleggio</t>
  </si>
  <si>
    <t>BA2040</t>
  </si>
  <si>
    <t>B.4.C)  Canoni di leasing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</si>
  <si>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</si>
  <si>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</si>
  <si>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</si>
  <si>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</si>
  <si>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</si>
  <si>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</si>
  <si>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B.5.A.1) Costo del personale dirigente medico</t>
  </si>
  <si>
    <t>B.5.A.2) Costo del personale dirigente non medico</t>
  </si>
  <si>
    <t>B.5.B) Costo del personale comparto ruolo sanitario</t>
  </si>
  <si>
    <t>BA2230</t>
  </si>
  <si>
    <t>B.6)   Personale del ruolo professionale</t>
  </si>
  <si>
    <t>B.6.A) Costo del personale dirigente ruolo professionale</t>
  </si>
  <si>
    <t>B.6.B) Costo del personale comparto ruolo professionale</t>
  </si>
  <si>
    <t>BA2320</t>
  </si>
  <si>
    <t>B.7)   Personale del ruolo tecnico</t>
  </si>
  <si>
    <t>B.7.A) Costo del personale dirigente ruolo tecnico</t>
  </si>
  <si>
    <t>B.7.B) Costo del personale comparto ruolo tecnico</t>
  </si>
  <si>
    <t>BA2410</t>
  </si>
  <si>
    <t>B.8)   Personale del ruolo amministrativo</t>
  </si>
  <si>
    <t>B.8.A) Costo del personale dirigente ruolo amministrativo</t>
  </si>
  <si>
    <t>B.8.B) Costo del personale comparto ruolo amministrativo</t>
  </si>
  <si>
    <t>B.9)   Oneri diversi di gestione</t>
  </si>
  <si>
    <t>BA2530</t>
  </si>
  <si>
    <t>B.9.C) Altri oneri diversi di gestione</t>
  </si>
  <si>
    <t>BA2560</t>
  </si>
  <si>
    <t>Totale Ammortamenti</t>
  </si>
  <si>
    <t>BA2580</t>
  </si>
  <si>
    <t>B.11) Ammortamenti delle immobilizzazioni materiali</t>
  </si>
  <si>
    <t>BA2590</t>
  </si>
  <si>
    <t>B.11.A) Ammortamento dei fabbricati</t>
  </si>
  <si>
    <t>B.12) Svalutazione delle immobilizzazioni e dei crediti</t>
  </si>
  <si>
    <t>BA2660</t>
  </si>
  <si>
    <t>B.13) Variazione delle rimanenze</t>
  </si>
  <si>
    <t>BA2670</t>
  </si>
  <si>
    <t>B.13.A) Variazione rimanenze sanitarie</t>
  </si>
  <si>
    <t>BA2680</t>
  </si>
  <si>
    <t>B.13.B) Variazione rimanenze non sanitarie</t>
  </si>
  <si>
    <t>BA2690</t>
  </si>
  <si>
    <t>B.14) Accantonamenti dell’esercizio</t>
  </si>
  <si>
    <t>BA2700</t>
  </si>
  <si>
    <t>B.14.A) Accantonamenti per rischi</t>
  </si>
  <si>
    <t>B.14.C) Accantonamenti per quote inutilizzate di contributi finalizzati e vincolati</t>
  </si>
  <si>
    <t>BA2820</t>
  </si>
  <si>
    <t>B.14.D) Altri accantonamenti</t>
  </si>
  <si>
    <t>CA0010</t>
  </si>
  <si>
    <t>C.1) Interessi attivi</t>
  </si>
  <si>
    <t>CA0050</t>
  </si>
  <si>
    <t>C.2) Altri proventi</t>
  </si>
  <si>
    <t>CA0110</t>
  </si>
  <si>
    <t>C.3)  Interessi passivi</t>
  </si>
  <si>
    <t>CA0150</t>
  </si>
  <si>
    <t>C.4) Altri oneri</t>
  </si>
  <si>
    <t>EA0030</t>
  </si>
  <si>
    <t>E.1.B) Altri proventi straordinari</t>
  </si>
  <si>
    <t>EA0050</t>
  </si>
  <si>
    <t>E.1.B.2) Sopravvenienze attive</t>
  </si>
  <si>
    <t>EA0070</t>
  </si>
  <si>
    <t>E.1.B.2.3) Sopravvenienze attive v/terzi</t>
  </si>
  <si>
    <t>EA0150</t>
  </si>
  <si>
    <t xml:space="preserve">E.1.B.3) Insussistenze attive </t>
  </si>
  <si>
    <t>EA0170</t>
  </si>
  <si>
    <t>E.1.B.3.2) Insussistenze attive v/terzi</t>
  </si>
  <si>
    <t>EA0260</t>
  </si>
  <si>
    <t>E.2) Oneri straordinari</t>
  </si>
  <si>
    <t>EA0280</t>
  </si>
  <si>
    <t>E.2.B) Altri oneri straordinari</t>
  </si>
  <si>
    <t>EA0310</t>
  </si>
  <si>
    <t>E.2.B.3) Sopravvenienze passive</t>
  </si>
  <si>
    <t>EA0320</t>
  </si>
  <si>
    <t>E.2.B.3.1) Sopravvenienze passive v/Aziende sanitarie pubbliche della Regione</t>
  </si>
  <si>
    <t>EA0350</t>
  </si>
  <si>
    <t>E.2.B.3.2) Sopravvenienze passive v/terzi</t>
  </si>
  <si>
    <t>EA0370</t>
  </si>
  <si>
    <t>E.2.B.3.2.B) Sopravvenienze passive v/terzi relative al personale</t>
  </si>
  <si>
    <t>EA0460</t>
  </si>
  <si>
    <t>E.2.B.4) Insussistenze passive</t>
  </si>
  <si>
    <t>EA0480</t>
  </si>
  <si>
    <t>E.2.B.4.3) Insussistenze passive v/terzi</t>
  </si>
  <si>
    <t>YA0010</t>
  </si>
  <si>
    <t>Y.1) IRAP</t>
  </si>
  <si>
    <t>YA0060</t>
  </si>
  <si>
    <t>Y.2) IRES</t>
  </si>
  <si>
    <t>BA0570+BA2760+BA2850</t>
  </si>
  <si>
    <t>BA2884</t>
  </si>
  <si>
    <t>AA0030</t>
  </si>
  <si>
    <t>A.1.A.1)  da Regione o Prov. Aut. per quota F.S. regionale indistinto</t>
  </si>
  <si>
    <r>
      <t xml:space="preserve">A.1.A.1.2) Finanziamento indistinto finalizzato </t>
    </r>
    <r>
      <rPr>
        <sz val="9"/>
        <color rgb="FFFF0000"/>
        <rFont val="Calibri"/>
        <family val="2"/>
        <scheme val="minor"/>
      </rPr>
      <t>da Regione</t>
    </r>
  </si>
  <si>
    <t>A.4.A.3.4) Somministrazioni di dispositivi ad alto costo in trattamento ambulatoriale Extraregione (mobilità attiva)</t>
  </si>
  <si>
    <t xml:space="preserve"> A.4.A.3.3) Prestazioni di pronto soccorso non seguite da ricovero</t>
  </si>
  <si>
    <t>A.4.A.3.13) Ricavi GSA per differenziale saldo mobilità interregionale</t>
  </si>
  <si>
    <t xml:space="preserve">A.4.B.2)  Prestazioni ambulatoriali da priv. Extraregione in compensazione  (mobilità attiva), ad eccezione delle somministrazioni di farmaci e dispositivi ad alto costo in trattamento </t>
  </si>
  <si>
    <t>A.4.B.4) Prestazioni di File F da priv. Extraregione in compensazione (mobilità attiva)</t>
  </si>
  <si>
    <t>AA0831</t>
  </si>
  <si>
    <t>A.5.C.4) Altri concorsi, recuperi e rimborsi da parte di Regione - GSA</t>
  </si>
  <si>
    <t>ricavi Cessione Emocomponenti Residenti ASL</t>
  </si>
  <si>
    <t xml:space="preserve">B.2.A.3.6) prestazioni di pronto soccorso  non seguite da ricovero - da pubblico </t>
  </si>
  <si>
    <t xml:space="preserve">B.2.A.7.1) - da pubblico (Aziende sanitarie pubbliche della Regione), </t>
  </si>
  <si>
    <t>B.2.A.7.2) - da pubblico (altri soggetti pubbl. della Regione), ad eccezione delle somministrazioni di farmaci e dispositivi ad alto costo in trattamento</t>
  </si>
  <si>
    <t>B.2.A.7.3) - da pubblico (Extraregione), ad eccezione delle somministrazioni di farmaci e dispositivi ad alto costoin trattamento</t>
  </si>
  <si>
    <t>B.2.A.7.10.4.A) Servizi sanitari per assistenza ospedaliera da IRCCS privati e Policlinici privati, ad eccezione delle somministrazioni di farmaci e dispositivi ad alto costo in trattamento</t>
  </si>
  <si>
    <t>B.2.A.7.4.B) Servizi sanitari per assistenza ospedaliera da Ospedali Classificati privati, ad eccezione delle somministrazioni di farmaci e dispositivi ad alto costo in trattamento</t>
  </si>
  <si>
    <t>B.2.A.7.4.C) Servizi sanitari per assistenza ospedaliera da Case di Cura private, ad eccezione delle somministrazioni di farmaci e dispositivi ad alto costo in trattamento</t>
  </si>
  <si>
    <t>B.2.A.7.4.D) Servizi sanitari per assistenza ospedaliera da altri privati, ad eccezione delle somministrazioni di farmaci e dispositivi ad alto costo in trattamento</t>
  </si>
  <si>
    <t>B.2.A.12.3) - da pubblico  (Extraregione) - Acquisto prestazioni sociosanitarie a rilevanza sanitaria erogate a soggetti pubblici Extraregione</t>
  </si>
  <si>
    <t>B.2.B.1.3.A) Mensa dipendenti</t>
  </si>
  <si>
    <t>B.2.B.1.3.B) Mensa degenti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</si>
  <si>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</si>
  <si>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</si>
  <si>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B.16.D.1)  Acc. Rinnovi convenzioni MMG/PLS/MCA</t>
  </si>
  <si>
    <t>B.16.D.2)  Acc. Rinnovi convenzioni Medici Sumai</t>
  </si>
  <si>
    <t>B.16.D.3)  Acc. Rinnovi contratt.: dirigenza medica</t>
  </si>
  <si>
    <t>B.16.D.4)  Acc. Rinnovi contratt.: dirigenza non medica</t>
  </si>
  <si>
    <t>B.16.D.5)  Acc. Rinnovi contratt.: comparto</t>
  </si>
  <si>
    <t xml:space="preserve">Totale Costi Figurativi </t>
  </si>
  <si>
    <t>Storno ticket (valore negativo)</t>
  </si>
  <si>
    <t>A.1.A.1.2) Finanziamento indistinto finalizzato da Regione</t>
  </si>
  <si>
    <t>R17030</t>
  </si>
  <si>
    <t>R17040</t>
  </si>
  <si>
    <t>Ricavi Figurativi e quadrature CE</t>
  </si>
  <si>
    <t>Differenza mobilità attiva di competenza (CP) e mobilità attiva da CE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</si>
  <si>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</si>
  <si>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</si>
  <si>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</si>
  <si>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</si>
  <si>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</si>
  <si>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</si>
  <si>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</si>
  <si>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</si>
  <si>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</si>
  <si>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</si>
  <si>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</si>
  <si>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</si>
  <si>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</si>
  <si>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</si>
  <si>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</si>
  <si>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</si>
  <si>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P</t>
  </si>
  <si>
    <t>Q=M1+M2+M3+M4+M5+M6+M7</t>
  </si>
  <si>
    <t>R=N1+N2+N3+N4+N5+N6+N7+N8+N9+N10+N11+N12</t>
  </si>
  <si>
    <t>S=O1+22+O3+O4+O5+O6+O7+O8+O9+O10</t>
  </si>
  <si>
    <t>Costi di attività di ricerca</t>
  </si>
  <si>
    <t>AA0350+AA0460+AA0620</t>
  </si>
  <si>
    <t>AA0361+ AA0471</t>
  </si>
  <si>
    <r>
      <t>mobilità attiva extraregione da privati - prestazioni PS SSN non seguite da ricovero</t>
    </r>
    <r>
      <rPr>
        <b/>
        <sz val="8"/>
        <rFont val="Arial"/>
        <family val="2"/>
      </rPr>
      <t xml:space="preserve"> </t>
    </r>
  </si>
  <si>
    <t>AA0380+AA0490</t>
  </si>
  <si>
    <t>AA0420+AA0530</t>
  </si>
  <si>
    <t>AA0421+AA0422+AA0423+AA0425+AA0430+AA0541+AA0542+AA0570+AA0561+AA0970</t>
  </si>
  <si>
    <r>
      <t>FSR vincolato di competenza dell'esercizio</t>
    </r>
    <r>
      <rPr>
        <b/>
        <sz val="8"/>
        <rFont val="Arial"/>
        <family val="2"/>
      </rPr>
      <t xml:space="preserve"> </t>
    </r>
  </si>
  <si>
    <t>Contributo Regione Quota FSR Indistinto (solo Quota Capitaria e Altro) + l'indistinto finalizzato al netto dell'accantonamento</t>
  </si>
  <si>
    <t>AA0600+AA0601</t>
  </si>
  <si>
    <t>AA0750+AA0980+AA1050+AA1060</t>
  </si>
  <si>
    <t>DA0010+EA0010</t>
  </si>
  <si>
    <t>C06 (Somma nel LA di C6+C7-C8-C9)</t>
  </si>
  <si>
    <t>BA0030+BA0301</t>
  </si>
  <si>
    <t>BA0070+BA0302</t>
  </si>
  <si>
    <t>BA0210+BA0303</t>
  </si>
  <si>
    <t>BA0250+BA0304</t>
  </si>
  <si>
    <t>BA0260+BA0305</t>
  </si>
  <si>
    <t>BA0270+BA0306</t>
  </si>
  <si>
    <t>BA0280+BA0307</t>
  </si>
  <si>
    <t>BA0290+BA0308</t>
  </si>
  <si>
    <t>AA0360+AA0470+AA0950+AA0960+AA0630</t>
  </si>
  <si>
    <t>AA0550+AA0424</t>
  </si>
  <si>
    <t>Codice Azienda -------&gt;</t>
  </si>
  <si>
    <t>204</t>
  </si>
  <si>
    <t>inserire Anno solo nella prima cella</t>
  </si>
  <si>
    <t>inserire mese per esteso solo nella prima cella</t>
  </si>
  <si>
    <t>Colonna nella quale inserire i dati in €/unità</t>
  </si>
  <si>
    <t>Fattore di ordinamento</t>
  </si>
  <si>
    <t>VOCE NUOVO MODELLO CE (1)</t>
  </si>
  <si>
    <t>A.5.C.4) Altri concorsi, recuperi e rimborsi da parte della Regione - GSA</t>
  </si>
  <si>
    <t>AZ9999</t>
  </si>
  <si>
    <t>Totale valore della produzione (A)</t>
  </si>
  <si>
    <t>BA1341</t>
  </si>
  <si>
    <t>B.2.A.14.7)  Rimborsi, assegni e contributi v/Regione - GSA</t>
  </si>
  <si>
    <t>BA1990</t>
  </si>
  <si>
    <t>B.4)   Godimento di beni di terzi</t>
  </si>
  <si>
    <t>BZ9999</t>
  </si>
  <si>
    <t>Totale costi della produzione (B)</t>
  </si>
  <si>
    <t>CZ9999</t>
  </si>
  <si>
    <t>Totale proventi e oneri finanziari (C)</t>
  </si>
  <si>
    <t>DZ9999</t>
  </si>
  <si>
    <t>Totale rettifiche di valore di attività finanziarie (D)</t>
  </si>
  <si>
    <t>EZ9999</t>
  </si>
  <si>
    <t>Totale proventi e oneri straordinari (E)</t>
  </si>
  <si>
    <t>XA0000</t>
  </si>
  <si>
    <t>Risultato prima delle imposte (A - B +/- C +/- D +/- E)</t>
  </si>
  <si>
    <t>YZ9999</t>
  </si>
  <si>
    <t>Totale imposte e tasse (Y)</t>
  </si>
  <si>
    <t>ZZ9999</t>
  </si>
  <si>
    <t>RISULTATO DI ESERCIZIO</t>
  </si>
  <si>
    <t>COD. MOD. CE</t>
  </si>
  <si>
    <t>SOTTOCONTO DA PDC REGIONE               (FORMATO "0.00.00.00.00")</t>
  </si>
  <si>
    <t>SOTTOCONTO AZIENDALE</t>
  </si>
  <si>
    <t>DESCRIZIONE SOTTOCONTO AZIENDALE</t>
  </si>
  <si>
    <t>DARE</t>
  </si>
  <si>
    <t>AVERE</t>
  </si>
  <si>
    <t xml:space="preserve">
SALDO CO.GE.
A</t>
  </si>
  <si>
    <t>SCRITTURE DI INTEGRAZIONE E RETTIFICA EXTRACONTABILI
B</t>
  </si>
  <si>
    <t>MOTIVAZIONE DELLA VALORIZZAZIONE DELLA SCRITTURA DI INTEGRAZIONE E RETTIFICA</t>
  </si>
  <si>
    <t xml:space="preserve">
SALDO DI COMPETENZA
A+B</t>
  </si>
  <si>
    <t>4</t>
  </si>
  <si>
    <t>00</t>
  </si>
  <si>
    <t>400000000</t>
  </si>
  <si>
    <t>VALORE DELLA PRODUZIONE</t>
  </si>
  <si>
    <t>01</t>
  </si>
  <si>
    <t>401000000</t>
  </si>
  <si>
    <t>Contributi in c/esercizio</t>
  </si>
  <si>
    <t>401010000</t>
  </si>
  <si>
    <t>Contributi da Regione per quota F.S. regionale</t>
  </si>
  <si>
    <t>401010100</t>
  </si>
  <si>
    <t>Contributi da Regione per quota F.S. regionale indistinto</t>
  </si>
  <si>
    <t>401010101</t>
  </si>
  <si>
    <t>Quota F.S. regionale indistinto - quota capitaria</t>
  </si>
  <si>
    <t>03</t>
  </si>
  <si>
    <t>401010103</t>
  </si>
  <si>
    <t>Quota F.S. regionale indistinto - quote "finalizzate"</t>
  </si>
  <si>
    <t>04</t>
  </si>
  <si>
    <t>Quota F.S. regionale indistinto - Funzioni Pronto Soccorso</t>
  </si>
  <si>
    <t>05</t>
  </si>
  <si>
    <t>Quota F.S. regionale indistinto - Funzioni Altro</t>
  </si>
  <si>
    <t>06</t>
  </si>
  <si>
    <t>Quota finalizzata per il Piano aziendale di cui all'art. 1, comma 528, L. 208/2015</t>
  </si>
  <si>
    <t>02</t>
  </si>
  <si>
    <t>401010200</t>
  </si>
  <si>
    <t>Contributi da Regione per quota F.S. regionale vincolato</t>
  </si>
  <si>
    <t>401010201</t>
  </si>
  <si>
    <t xml:space="preserve">Quota per progetti obiettivo di PSN </t>
  </si>
  <si>
    <t>401010202</t>
  </si>
  <si>
    <t>Quota per rinnovo convenzioni L 133/08</t>
  </si>
  <si>
    <t>401010203</t>
  </si>
  <si>
    <t>Quota per emersione extracomunitari L 102/09</t>
  </si>
  <si>
    <t>401010204</t>
  </si>
  <si>
    <t>Quota per medicina Penitenziaria Dlvo 230/99</t>
  </si>
  <si>
    <t>401010205</t>
  </si>
  <si>
    <t>Quota per hanseniani L 31/86</t>
  </si>
  <si>
    <t>401010206</t>
  </si>
  <si>
    <t>Quota per fibrosi Cistica L 362/98</t>
  </si>
  <si>
    <t>09</t>
  </si>
  <si>
    <t>401010209</t>
  </si>
  <si>
    <t>Quota per borse studio MMG L 109/88</t>
  </si>
  <si>
    <t>10</t>
  </si>
  <si>
    <t>401010210</t>
  </si>
  <si>
    <t>Quota per veterinaria L 218/88</t>
  </si>
  <si>
    <t>11</t>
  </si>
  <si>
    <t>401010211</t>
  </si>
  <si>
    <t>Quota per Aids L 135/90</t>
  </si>
  <si>
    <t>99</t>
  </si>
  <si>
    <t>401010299</t>
  </si>
  <si>
    <t>Altre quote FSR vincolato</t>
  </si>
  <si>
    <t>401020000</t>
  </si>
  <si>
    <t>Contributi c/esercizio (extra fondo)</t>
  </si>
  <si>
    <t>401020100</t>
  </si>
  <si>
    <t>Contributi da Regione (extra fondo)</t>
  </si>
  <si>
    <t>Contributi da Regione (extra fondo) vincolati</t>
  </si>
  <si>
    <t>401020102</t>
  </si>
  <si>
    <t>Contributi da Regione (extra fondo) - Risorse aggiuntive da bilancio regionale a titolo di copertura LEA</t>
  </si>
  <si>
    <t>401020103</t>
  </si>
  <si>
    <t>Contributi da Regione (extra fondo) - Risorse aggiuntive da bilancio regionale a titolo di copertura extra LEA</t>
  </si>
  <si>
    <t>Contributi da Regione (extra fondo) - Altro</t>
  </si>
  <si>
    <t>401020200</t>
  </si>
  <si>
    <t>Contributi da Aziende sanitarie pubbliche della Regione o Prov. Aut. (extra fondo)</t>
  </si>
  <si>
    <t>Contributi da Aziende sanitarie pubbliche della Regione (extra fondo) vincolati</t>
  </si>
  <si>
    <t>401020202</t>
  </si>
  <si>
    <t>Contributi da Aziende sanitarie pubbliche della Regione (extra fondo) altro</t>
  </si>
  <si>
    <t>401020300</t>
  </si>
  <si>
    <t>Contributi da altri soggetti pubblici (extra fondo)</t>
  </si>
  <si>
    <t>12</t>
  </si>
  <si>
    <t>401020312</t>
  </si>
  <si>
    <t>Contributi da Ministero della Salute (extra fondo)</t>
  </si>
  <si>
    <t>401020301</t>
  </si>
  <si>
    <t>Contributi da Provincia (extra fondo) vincolati</t>
  </si>
  <si>
    <t>401020302</t>
  </si>
  <si>
    <t>Contributi da Comune (extra fondo) vincolati</t>
  </si>
  <si>
    <t>401020303</t>
  </si>
  <si>
    <t>Contributi da Università (extra fondo) vincolati</t>
  </si>
  <si>
    <t>401020304</t>
  </si>
  <si>
    <t>Contributi da altri soggetti pubblici (extra fondo) vincolati</t>
  </si>
  <si>
    <t>401020305</t>
  </si>
  <si>
    <t>Contributi da altri soggetti pubblici (extra fondo) L. 210/92</t>
  </si>
  <si>
    <t>401020306</t>
  </si>
  <si>
    <t>Contributi da Provincia (extra fondo) - altro</t>
  </si>
  <si>
    <t>07</t>
  </si>
  <si>
    <t>401020307</t>
  </si>
  <si>
    <t>Contributi da Comune (extra fondo) - altro</t>
  </si>
  <si>
    <t>08</t>
  </si>
  <si>
    <t>401020308</t>
  </si>
  <si>
    <t>Contributi da Università (extra fondo) - altro</t>
  </si>
  <si>
    <t>401020309</t>
  </si>
  <si>
    <t>Contributi e trasferimenti correnti da Unione Europea</t>
  </si>
  <si>
    <t>401020310</t>
  </si>
  <si>
    <t>Contributi e trasferimenti correnti da altre istituzioni estere</t>
  </si>
  <si>
    <t>401020311</t>
  </si>
  <si>
    <t>Contributi da altri soggetti pubblici (extra fondo) - altro</t>
  </si>
  <si>
    <t>13</t>
  </si>
  <si>
    <t>Contibuti da altri soggetti pubblici (extra fondo) - in attuazione dell’art.79, comma 1 sexies lettera c), del D.L. 112/2008, convertito con legge 133/2008 e della legge 23 dicembre 2009 n. 191</t>
  </si>
  <si>
    <t>401030000</t>
  </si>
  <si>
    <t>Contributi c/esercizio per ricerca</t>
  </si>
  <si>
    <t>401030100</t>
  </si>
  <si>
    <t>Contributi da Ministero della Salute per ricerca corrente</t>
  </si>
  <si>
    <t>401030101</t>
  </si>
  <si>
    <t>401030200</t>
  </si>
  <si>
    <t>Contributi da Ministero della Salute per ricerca finalizzata</t>
  </si>
  <si>
    <t>401030201</t>
  </si>
  <si>
    <t>401030300</t>
  </si>
  <si>
    <t>Contributi da Regione ed altri soggetti pubblici per ricerca</t>
  </si>
  <si>
    <t>401030301</t>
  </si>
  <si>
    <t>401030400</t>
  </si>
  <si>
    <t>Contributi da privati per ricerca</t>
  </si>
  <si>
    <t>401030401</t>
  </si>
  <si>
    <t>401040000</t>
  </si>
  <si>
    <t>Contributi c/esercizio da privati</t>
  </si>
  <si>
    <t>401040100</t>
  </si>
  <si>
    <t>401040101</t>
  </si>
  <si>
    <t>402000000</t>
  </si>
  <si>
    <t>Rettifica contributi c/esercizio per destinazione ad investimenti</t>
  </si>
  <si>
    <t>402010000</t>
  </si>
  <si>
    <t>Rettifica contributi in c/esercizio per destinazione ad investimenti - da Regione per quota F.S. regionale</t>
  </si>
  <si>
    <t>402010100</t>
  </si>
  <si>
    <t>402010101</t>
  </si>
  <si>
    <t>Rettifica contributi in c/esercizio per destinazione ad investimenti - da Regione per quota F.S. regionale - investimenti realizzati</t>
  </si>
  <si>
    <t>402010102</t>
  </si>
  <si>
    <t>Rettifica contributi in c/esercizio per destinazione ad investimenti - da Regione per quota F.S. regionale - investimenti futuri</t>
  </si>
  <si>
    <t>402020000</t>
  </si>
  <si>
    <t>Rettifica contributi in c/esercizio per destinazione ad investimenti - altri contributi</t>
  </si>
  <si>
    <t>402020100</t>
  </si>
  <si>
    <t>402020101</t>
  </si>
  <si>
    <t>403000000</t>
  </si>
  <si>
    <t>Utilizzo fondi per quote inutilizzate contributi vincolati di esercizi precedenti</t>
  </si>
  <si>
    <t>30</t>
  </si>
  <si>
    <t>50</t>
  </si>
  <si>
    <t>Utilizzo fondi per quote inutilizzate contributi di esercizi precedenti da Regione per quota F.S. regionale vincolato</t>
  </si>
  <si>
    <t>Utilizzo fondi per quote inutilizzate contributi di esercizi precedenti da Regione per Fondo Sanitario "finalizzato"</t>
  </si>
  <si>
    <t>403010000</t>
  </si>
  <si>
    <t>403010100</t>
  </si>
  <si>
    <t xml:space="preserve">Utilizzo fondi per quote inutilizzate contributi di esercizi precedenti da Regione per quota Progetti obiettivo di PSN </t>
  </si>
  <si>
    <t>403010103</t>
  </si>
  <si>
    <t>Utilizzo fondi per quote inutilizzate contributi di esercizi precedenti da Regione per quota rinnovo convenzioni L 133/08</t>
  </si>
  <si>
    <t>403010104</t>
  </si>
  <si>
    <t>Utilizzo fondi per quote inutilizzate contributi di esercizi precedenti da Regione per quota emersione extracomunitari L 102/09</t>
  </si>
  <si>
    <t>403010105</t>
  </si>
  <si>
    <t>Utilizzo fondi per quote inutilizzate contributi di esercizi precedenti da Regione per quota medicina Penitenziaria Dlvo 230/99</t>
  </si>
  <si>
    <t>403010106</t>
  </si>
  <si>
    <t>Utilizzo fondi per quote inutilizzate contributi di esercizi precedenti da Regione per quota hanseniani L 31/86</t>
  </si>
  <si>
    <t>403010107</t>
  </si>
  <si>
    <t>Utilizzo fondi per quote inutilizzate contributi di esercizi precedenti da Regione per quota Fibrosi Cistica L 362/98</t>
  </si>
  <si>
    <t>403010110</t>
  </si>
  <si>
    <t>Utilizzo fondi per quote inutilizzate contributi di esercizi precedenti da Regione per quota Borse studio MMG L 109/88</t>
  </si>
  <si>
    <t>403010111</t>
  </si>
  <si>
    <t>Utilizzo fondi per quote inutilizzate contributi di esercizi precedenti da Regione per quota Veterinaria L 218/88</t>
  </si>
  <si>
    <t>403010112</t>
  </si>
  <si>
    <t>Utilizzo fondi per quote inutilizzate contributi di esercizi precedenti da Regione per quota Aids L 135/90</t>
  </si>
  <si>
    <t>Utilizzo fondi per quote inutilizzate di contributi di esercizi precedenti da Regione per altre quote FSR vincolato</t>
  </si>
  <si>
    <t>403020000</t>
  </si>
  <si>
    <t>Utilizzo fondi per quote inutilizzate contributi di esercizi precedenti da soggetti pubblici (extra fondo) vincolati</t>
  </si>
  <si>
    <t>403020100</t>
  </si>
  <si>
    <t>403030000</t>
  </si>
  <si>
    <t>Utilizzo fondi per quote inutilizzate contributi di esercizi precedenti per ricerca</t>
  </si>
  <si>
    <t>403030100</t>
  </si>
  <si>
    <t>403030101</t>
  </si>
  <si>
    <t>403040000</t>
  </si>
  <si>
    <t>Utilizzo fondi per quote inutilizzate contributi vincolati di esercizi precedenti da privati</t>
  </si>
  <si>
    <t>403040100</t>
  </si>
  <si>
    <t>403040101</t>
  </si>
  <si>
    <t>404000000</t>
  </si>
  <si>
    <t>Ricavi per prestazioni sanitarie e sociosanitarie a rilevanza sanitaria</t>
  </si>
  <si>
    <t>404010000</t>
  </si>
  <si>
    <t>Ricavi per prestazioni sanitarie e sociosanitarie a rilevanza sanitaria erogate a soggetti pubblici</t>
  </si>
  <si>
    <t>404010100</t>
  </si>
  <si>
    <t>Prestazioni. sanitarie e sociosanitarie a rilevanza sanitaria erogate ad Aziende sanitarie pubbliche della Regione</t>
  </si>
  <si>
    <t>404010101</t>
  </si>
  <si>
    <t>Prestazioni di ricovero ad Assistiti di ASP Regione</t>
  </si>
  <si>
    <t>404010102</t>
  </si>
  <si>
    <t>Prestazioni di ricovero da privati accreditati ad Assistiti di ASP Regione</t>
  </si>
  <si>
    <t>404010103</t>
  </si>
  <si>
    <t>Prestazioni di specialistica ambulatoriale ad Assistiti di ASP Regione</t>
  </si>
  <si>
    <t>404010104</t>
  </si>
  <si>
    <t>Prestazioni di specialistica ambulatoriale da privati accreditati ad Assistiti di ASP Regione</t>
  </si>
  <si>
    <t>21</t>
  </si>
  <si>
    <t>Prestazioni di pronto soccorso non seguite da ricovero - Aziende sanitarie pubbliche della Regione</t>
  </si>
  <si>
    <t>404010105</t>
  </si>
  <si>
    <t>Prestazioni di psichiatria residenziale e semiresidenziale</t>
  </si>
  <si>
    <t>404010106</t>
  </si>
  <si>
    <t>Prestazioni di File F</t>
  </si>
  <si>
    <t>20</t>
  </si>
  <si>
    <t>Prestazioni di File T</t>
  </si>
  <si>
    <t>404010107</t>
  </si>
  <si>
    <t>Prestazioni servizi MMG, PLS, Continuità. assistenziale</t>
  </si>
  <si>
    <t>404010108</t>
  </si>
  <si>
    <t>Prestazioni servizi farmaceutica convenzionata</t>
  </si>
  <si>
    <t>404010109</t>
  </si>
  <si>
    <t>Prestazioni termali</t>
  </si>
  <si>
    <t>404010110</t>
  </si>
  <si>
    <t>Prestazioni trasporto ambulanze ed elisoccorso</t>
  </si>
  <si>
    <t>18</t>
  </si>
  <si>
    <t>404010118</t>
  </si>
  <si>
    <t>Prestazioni assistenza integratica</t>
  </si>
  <si>
    <t>19</t>
  </si>
  <si>
    <t>404010119</t>
  </si>
  <si>
    <t>Prestazioni assistenza protesica</t>
  </si>
  <si>
    <t>14</t>
  </si>
  <si>
    <t>404010114</t>
  </si>
  <si>
    <t>Prestazioni assistenza riabilitativa extraospedaliera</t>
  </si>
  <si>
    <t>404010111</t>
  </si>
  <si>
    <t>Ricavi per cessione di emocomponenti e cellule staminali</t>
  </si>
  <si>
    <t>404010113</t>
  </si>
  <si>
    <t>Prestazioni assistenza domiciliare integrata (ADI)</t>
  </si>
  <si>
    <t>404010112</t>
  </si>
  <si>
    <t>Proventi da accertamenti su visite fiscali - Aziende sanitarie pubbliche della Regione</t>
  </si>
  <si>
    <t>15</t>
  </si>
  <si>
    <t>404010115</t>
  </si>
  <si>
    <t>Assistenza geriatrica RSA - Aziende sanitarie pubbliche della Regione</t>
  </si>
  <si>
    <t>16</t>
  </si>
  <si>
    <t>404010116</t>
  </si>
  <si>
    <t>Assistenza in Hospice - Aziende sanitarie pubbliche della Regione</t>
  </si>
  <si>
    <t>17</t>
  </si>
  <si>
    <t>404010117</t>
  </si>
  <si>
    <t>Assistenza dipendenze - Aziende sanitarie pubbliche della Regione</t>
  </si>
  <si>
    <t>404010199</t>
  </si>
  <si>
    <t>Altre prestazioni sanitarie e socio-sanitarie a rilevanza sanitaria - Aziende sanitarie pubbliche della Regione</t>
  </si>
  <si>
    <t>404010200</t>
  </si>
  <si>
    <t>Prestazioni sanitarie e sociosanitarie a rilevanza sanitaria erogate ad altri soggetti pubblici</t>
  </si>
  <si>
    <t>404010201</t>
  </si>
  <si>
    <t>Proventi da accertamenti su visite fiscali - Altri soggetti pubblici</t>
  </si>
  <si>
    <t>404010202</t>
  </si>
  <si>
    <t>Proventi per cessione sangue ed emoderivati - - Altri soggetti pubblici</t>
  </si>
  <si>
    <t>Altri Ricavi per prestaz. sanitarie e sociosanitarie a rilevanza sanitaria erogate ad altri soggetti pubblici</t>
  </si>
  <si>
    <t>404010300</t>
  </si>
  <si>
    <t>Prestazioni sanitarie e sociosanitarie a rilevanza sanitaria erogate a soggetti pubblici Extraregione</t>
  </si>
  <si>
    <t>404010301</t>
  </si>
  <si>
    <t>Prestazioni di ricovero - ExtraRegione</t>
  </si>
  <si>
    <t>404010302</t>
  </si>
  <si>
    <t>Prestazioni ambulatoriali - ExtraRegione</t>
  </si>
  <si>
    <t>24</t>
  </si>
  <si>
    <t>Prestazioni pronto soccorso non seguite da ricovero - ExtraRegione</t>
  </si>
  <si>
    <t>404010303</t>
  </si>
  <si>
    <t>Prestazioni di psichiatria non soggetta a compensazione (residenziale e semiresidenziale) - ExtraRegione</t>
  </si>
  <si>
    <t>404010304</t>
  </si>
  <si>
    <t>Prestazioni di File F - ExtraRegione</t>
  </si>
  <si>
    <t>23</t>
  </si>
  <si>
    <t>Prestazioni di File T - ExtraRegione</t>
  </si>
  <si>
    <t>404010305</t>
  </si>
  <si>
    <t>Prestazioni servizi MMG, PLS, Continuità assistenziale Extraregione</t>
  </si>
  <si>
    <t>404010306</t>
  </si>
  <si>
    <t>Prestazioni servizi farmaceutica convenzionata Extraregione</t>
  </si>
  <si>
    <t>404010307</t>
  </si>
  <si>
    <t>Prestazioni termali Extraregione</t>
  </si>
  <si>
    <t>404010308</t>
  </si>
  <si>
    <t>Prestazioni trasporto ambulanze ed elisoccorso Extraregione</t>
  </si>
  <si>
    <t>404010316</t>
  </si>
  <si>
    <t>Assistenza integratica -  ExtraRegione</t>
  </si>
  <si>
    <t>404010317</t>
  </si>
  <si>
    <t>Assistenza protesica -  ExtraRegione</t>
  </si>
  <si>
    <t>404010319</t>
  </si>
  <si>
    <t>Ricavi per cessione di emocomponenti e cellule staminali Extraregione</t>
  </si>
  <si>
    <t>404010320</t>
  </si>
  <si>
    <t>404010310</t>
  </si>
  <si>
    <t>Proventi da accertamenti su visite fiscali -  ExtraRegione</t>
  </si>
  <si>
    <t>404010311</t>
  </si>
  <si>
    <t>Prestazioni per ADI -  ExtraRegione</t>
  </si>
  <si>
    <t>404010312</t>
  </si>
  <si>
    <t>Assistenza riabilitativa ex art. 26 -  ExtraRegione</t>
  </si>
  <si>
    <t>404010313</t>
  </si>
  <si>
    <t>Assistenza geriatrica RSA - ExtraRegione</t>
  </si>
  <si>
    <t>404010314</t>
  </si>
  <si>
    <t>Assistenza in Hospice -  ExtraRegione</t>
  </si>
  <si>
    <t>404010315</t>
  </si>
  <si>
    <t>Assistenza dipendenze -  ExtraRegione</t>
  </si>
  <si>
    <t>404010318</t>
  </si>
  <si>
    <t>Altre prestazioni sanitarie e sociosanitarie a rilevanza sanitaria Extraregione</t>
  </si>
  <si>
    <t>404010321</t>
  </si>
  <si>
    <t>Prestazioni di assistenza riabilitativa non soggette a compensazione Extraregione</t>
  </si>
  <si>
    <t>22</t>
  </si>
  <si>
    <t>404010322</t>
  </si>
  <si>
    <t>Altre prestazioni sanitarie e socio-sanitarie a rilevanza sanitaria non soggette a compensazione Extraregione</t>
  </si>
  <si>
    <t>404010399</t>
  </si>
  <si>
    <t>Altre prestazioni sanitarie a rilevanza sanitaria - Mobilità attiva Internazionale</t>
  </si>
  <si>
    <t>25</t>
  </si>
  <si>
    <t>Altre prestazioni sanitarie a rilevanza sanitaria - Mobilità attiva Internazionale rilevata dalle AO, AOU, IRCCS</t>
  </si>
  <si>
    <t>26</t>
  </si>
  <si>
    <t>404020000</t>
  </si>
  <si>
    <t>Ricavi per prestazioni sanitarie e sociosanitarie a rilevanza sanitaria erogate da privati v/residenti Extraregione in compensazione (mobilità attiva)</t>
  </si>
  <si>
    <t>404020100</t>
  </si>
  <si>
    <t>Prestazioni di ricovero da privati Extraregione in compensazione (mobilità attiva)</t>
  </si>
  <si>
    <t>404020101</t>
  </si>
  <si>
    <t>404020200</t>
  </si>
  <si>
    <t>Prestazioni ambulatoriali da privati Extraregione in compensazione (mobilità attiva)</t>
  </si>
  <si>
    <t>404020201</t>
  </si>
  <si>
    <t>Prestazioni  di pronto soccorso non segute da ricovero da priv. Extraregione in compensazione  (mobilità attiva)</t>
  </si>
  <si>
    <t>Prestazioni  di pronto soccorso non segute da ricovero da privati Extraregione in compensazione  (mobilità attiva)</t>
  </si>
  <si>
    <t>404020300</t>
  </si>
  <si>
    <t>Prestazioni di File F da privati Extraregione in compensazione (mobilità attiva)</t>
  </si>
  <si>
    <t>404020301</t>
  </si>
  <si>
    <t>404020400</t>
  </si>
  <si>
    <t>Altre prestazioni sanitarie e sociosanitarie a rilevanza sanitaria erogate da privati v/residenti Extraregione in compensazione (mobilità attiva)</t>
  </si>
  <si>
    <t>404020401</t>
  </si>
  <si>
    <t>404030000</t>
  </si>
  <si>
    <t>Ricavi per prestazioni sanitarie e sociosanitarie a rilevanza sanitaria erogate a privati</t>
  </si>
  <si>
    <t>404030100</t>
  </si>
  <si>
    <t>Prestazioni sanitarie e sociosanitarie a rilevanza sanitaria erogate a privati</t>
  </si>
  <si>
    <t>404030101</t>
  </si>
  <si>
    <t>Proventi per rilascio cartelle cliniche, radiografie e certificati</t>
  </si>
  <si>
    <t>404030102</t>
  </si>
  <si>
    <t>Proventi per sanzioni, multe, ammende e contravvenzioni di vigili sanitari</t>
  </si>
  <si>
    <t>404030103</t>
  </si>
  <si>
    <t>Proventi sperimentazioni farmaci e cliniche</t>
  </si>
  <si>
    <t>404030104</t>
  </si>
  <si>
    <t>Proventi da accertamenti su visite fiscali - privati</t>
  </si>
  <si>
    <t>404030105</t>
  </si>
  <si>
    <t>Cessione, Farmaci, emoderivati ed emocomponenti  - privati</t>
  </si>
  <si>
    <t>404030106</t>
  </si>
  <si>
    <t>Proventi per prestazioni di ricovero erogate a soggetti privati</t>
  </si>
  <si>
    <t>404030107</t>
  </si>
  <si>
    <t>Proventi per prestazioni specialistiche erogate a soggetti privati</t>
  </si>
  <si>
    <t>404030108</t>
  </si>
  <si>
    <t>Proventi per prestazioni commissione patenti</t>
  </si>
  <si>
    <t>404030109</t>
  </si>
  <si>
    <t>Proventi per prestazioni veterinarie D.lgs. 194/08</t>
  </si>
  <si>
    <t>404030110</t>
  </si>
  <si>
    <t>Proventi per prestazioni sanitarie D.lgs. 194/09</t>
  </si>
  <si>
    <t>404030111</t>
  </si>
  <si>
    <t>Proventi per prestazioni di sanità pubblica veterinaria</t>
  </si>
  <si>
    <t>404030112</t>
  </si>
  <si>
    <t>Proventi per prestazioni di RSA erogate a soggetti privati</t>
  </si>
  <si>
    <t>404030199</t>
  </si>
  <si>
    <t>Altri ricavi per prestazioni sanitarie erogate a soggetti privati</t>
  </si>
  <si>
    <t>404040000</t>
  </si>
  <si>
    <t>Ricavi per prestazioni sanitarie erogate in regime di intramoenia</t>
  </si>
  <si>
    <t>404040100</t>
  </si>
  <si>
    <t>Prestazioni sanitarie intramoenia - Area ospedaliera</t>
  </si>
  <si>
    <t>404040101</t>
  </si>
  <si>
    <t>Ricavi per prestazioni sanitarie  in regime di ricovero in  intramoenia - (ALPI)</t>
  </si>
  <si>
    <t>404040200</t>
  </si>
  <si>
    <t>Prestazioni sanitarie intramoenia - Area specialistica</t>
  </si>
  <si>
    <t>404040201</t>
  </si>
  <si>
    <t>Ricavi per prestazioni sanitarie specialistiche ambulatoriali  in  intramoenia - (ALPI) - presso spazi interni all'Azienda</t>
  </si>
  <si>
    <t>404040202</t>
  </si>
  <si>
    <t>Ricavi per prestazioni sanitarie specialistiche ambulatoriali  in  intramoenia  - presso spazi esterni all'Azienda (Studi professionali)</t>
  </si>
  <si>
    <t>404040300</t>
  </si>
  <si>
    <t>Prestazioni sanitarie intramoenia - Area sanità pubblica</t>
  </si>
  <si>
    <t>404040301</t>
  </si>
  <si>
    <t>Ricavi per prestazioni sanitarie di sanità pubblica in  intramoenia - (ALPI)</t>
  </si>
  <si>
    <t>404040400</t>
  </si>
  <si>
    <t>Prestazioni sanitarie intramoenia - Consulenze (ex art. 55 c. 1 lett. c), d) ed ex art. 57-58)</t>
  </si>
  <si>
    <t>404040401</t>
  </si>
  <si>
    <t>Ricavi per prestazioni sanitarie intramoenia - Consulenze (ex art. 55 c. 1 lett. c), d) ed ex art. 57-58)</t>
  </si>
  <si>
    <t>404040500</t>
  </si>
  <si>
    <t>Prestazioni sanitarie intramoenia - Consulenze (ex art. 55 c. 1 lett. c), d) ed ex art. 57-58) (Aziende sanitarie pubbliche della Regione)</t>
  </si>
  <si>
    <t>404040501</t>
  </si>
  <si>
    <t>Ricavi per prestazioni sanitarie intramoenia - Consulenze (ex art. 55 c. 1 lett. c), d) ed ex art. 57-58) (Aziende sanitarie pubbliche della Regione)</t>
  </si>
  <si>
    <t>404040600</t>
  </si>
  <si>
    <t>Prestazioni sanitarie intramoenia - Altro</t>
  </si>
  <si>
    <t>404040601</t>
  </si>
  <si>
    <t>Ricavi per prestazioni sanitarie intramoenia - Altro</t>
  </si>
  <si>
    <t>404040700</t>
  </si>
  <si>
    <t>Prestazioni sanitarie intramoenia - Altro (Aziende sanitarie pubbliche della Regione)</t>
  </si>
  <si>
    <t>404040701</t>
  </si>
  <si>
    <t>Ricavi per prestazioni sanitarie intramoenia - Altro (Aziende sanitarie pubbliche della Regione)</t>
  </si>
  <si>
    <t>405000000</t>
  </si>
  <si>
    <t>Concorsi, recuperi e rimborsi</t>
  </si>
  <si>
    <t>405010000</t>
  </si>
  <si>
    <t>Rimborsi assicurativi</t>
  </si>
  <si>
    <t>405010100</t>
  </si>
  <si>
    <t>405010101</t>
  </si>
  <si>
    <t>Rimborsi INAIL</t>
  </si>
  <si>
    <t>405010102</t>
  </si>
  <si>
    <t>Altri rimborsi assicurativi</t>
  </si>
  <si>
    <t>405020000</t>
  </si>
  <si>
    <t>Concorsi, recuperi e rimborsi da Regione</t>
  </si>
  <si>
    <t>405020100</t>
  </si>
  <si>
    <t>Rimborso degli oneri stipendiali del personale dell'azienda in posizione di comando presso la Regione</t>
  </si>
  <si>
    <t>405020101</t>
  </si>
  <si>
    <t>405020200</t>
  </si>
  <si>
    <t>Altri concorsi, recuperi e rimborsi da parte della Regione</t>
  </si>
  <si>
    <t>405030000</t>
  </si>
  <si>
    <t>Concorsi, recuperi e rimborsi da Aziende sanitarie pubbliche della Regione</t>
  </si>
  <si>
    <t>405030100</t>
  </si>
  <si>
    <t>Rimborso degli oneri stipendiali del personale dipendente dell'azienda in posizione di comando presso Aziende sanitarie pubbliche della Regione</t>
  </si>
  <si>
    <t>405030101</t>
  </si>
  <si>
    <t>405030200</t>
  </si>
  <si>
    <t>Rimborsi per acquisto beni da parte di Aziende sanitarie pubbliche della Regione</t>
  </si>
  <si>
    <t>405030201</t>
  </si>
  <si>
    <t>405030300</t>
  </si>
  <si>
    <t>Altri concorsi, recuperi e rimborsi da parte di Aziende sanitarie pubbliche della Regione</t>
  </si>
  <si>
    <t>Altri concorsi, recuperi e rimborsi da parte della Regione - GSA</t>
  </si>
  <si>
    <t>405040000</t>
  </si>
  <si>
    <t>Concorsi, recuperi e rimborsi da altri soggetti pubblici</t>
  </si>
  <si>
    <t>405040100</t>
  </si>
  <si>
    <t>Rimborso degli oneri stipendiali del personale dipendente dell'azienda in posizione di comando presso altri soggetti pubblici</t>
  </si>
  <si>
    <t>405040101</t>
  </si>
  <si>
    <t>405040200</t>
  </si>
  <si>
    <t>Rimborsi per acquisto beni da parte di altri soggetti pubblici</t>
  </si>
  <si>
    <t>405040201</t>
  </si>
  <si>
    <t>405040300</t>
  </si>
  <si>
    <t>Altri concorsi, recuperi e rimborsi da parte di altri soggetti pubblici</t>
  </si>
  <si>
    <t>405050000</t>
  </si>
  <si>
    <t>Concorsi, recuperi e rimborsi da privati</t>
  </si>
  <si>
    <t>405050100</t>
  </si>
  <si>
    <t>Rimborso da aziende farmaceutiche per Pay back</t>
  </si>
  <si>
    <t>405050101</t>
  </si>
  <si>
    <t>Pay-back per il superamento del tetto della spesa farmaceutica territoriale</t>
  </si>
  <si>
    <t>405050102</t>
  </si>
  <si>
    <t>Pay-back per il superamento del tetto della spesa farmaceutica ospedaliera</t>
  </si>
  <si>
    <t>405050103</t>
  </si>
  <si>
    <t>Ulteriore Pay-back</t>
  </si>
  <si>
    <t>Rimborso per Pay back sui dispositivi medici</t>
  </si>
  <si>
    <t>405050200</t>
  </si>
  <si>
    <t>Altri concorsi, recuperi e rimborsi da privati</t>
  </si>
  <si>
    <t>Rimborsi per servizio mensa da dipendenti</t>
  </si>
  <si>
    <t>405050202</t>
  </si>
  <si>
    <t>Altri rimborsi da dipendenti</t>
  </si>
  <si>
    <t>405050203</t>
  </si>
  <si>
    <t>Recuperi spese legali v/privati</t>
  </si>
  <si>
    <t>Altri concorsi, recuperi e rimborsi v/privati</t>
  </si>
  <si>
    <t>406000000</t>
  </si>
  <si>
    <t>Compartecipazione alla spesa per prestazioni sanitarie (Ticket)</t>
  </si>
  <si>
    <t>406010000</t>
  </si>
  <si>
    <t>Compartecipazione alla spesa per prestazioni sanitarie - Ticket sulle prestazioni di specialistica ambulatoriale</t>
  </si>
  <si>
    <t>406010100</t>
  </si>
  <si>
    <t>406020000</t>
  </si>
  <si>
    <t>Compartecipazione alla spesa per prestazioni sanitarie - Ticket sul pronto soccorso</t>
  </si>
  <si>
    <t>406020100</t>
  </si>
  <si>
    <t>406020101</t>
  </si>
  <si>
    <t>406030000</t>
  </si>
  <si>
    <t>Compartecipazione alla spesa per prestazioni sanitarie (Ticket) - Altro</t>
  </si>
  <si>
    <t>406030100</t>
  </si>
  <si>
    <t>406030101</t>
  </si>
  <si>
    <t>407000000</t>
  </si>
  <si>
    <t>Quota contributi c/capitale imputata all'esercizio</t>
  </si>
  <si>
    <t>407010000</t>
  </si>
  <si>
    <t>Quota imputata all'esercizio dei finanziamenti per investimenti dallo Stato</t>
  </si>
  <si>
    <t>407010100</t>
  </si>
  <si>
    <t>407020000</t>
  </si>
  <si>
    <t>Quota imputata all'esercizio dei finanziamenti per investimenti da Regione</t>
  </si>
  <si>
    <t>407020100</t>
  </si>
  <si>
    <t>407030000</t>
  </si>
  <si>
    <t>Quota imputata all'esercizio dei finanziamenti per beni di prima dotazione</t>
  </si>
  <si>
    <t>407030100</t>
  </si>
  <si>
    <t>407030101</t>
  </si>
  <si>
    <t>407040000</t>
  </si>
  <si>
    <t>Quota imputata all'esercizio dei contributi in c/esercizio FSR destinati ad investimenti</t>
  </si>
  <si>
    <t>407040100</t>
  </si>
  <si>
    <t>407050000</t>
  </si>
  <si>
    <t>Quota imputata all'esercizio degli altri contributi in c/esercizio destinati ad investimenti</t>
  </si>
  <si>
    <t>407050100</t>
  </si>
  <si>
    <t>407060000</t>
  </si>
  <si>
    <t>Quota imputata all'esercizio di altre poste del patrimonio netto</t>
  </si>
  <si>
    <t>407060100</t>
  </si>
  <si>
    <t>407060101</t>
  </si>
  <si>
    <t>408000000</t>
  </si>
  <si>
    <t>Incrementi delle immobilizzazioni per lavori interni</t>
  </si>
  <si>
    <t>408010000</t>
  </si>
  <si>
    <t>408010100</t>
  </si>
  <si>
    <t>408010101</t>
  </si>
  <si>
    <t>Incrementi delle immobilizzazioni immateriali per lavori interni</t>
  </si>
  <si>
    <t>408010102</t>
  </si>
  <si>
    <t>Incrementi delle immobilizzazioni materiali per lavori interni</t>
  </si>
  <si>
    <t>409000000</t>
  </si>
  <si>
    <t>Altri ricavi e proventi</t>
  </si>
  <si>
    <t>409010000</t>
  </si>
  <si>
    <t>Ricavi per prestazioni non sanitarie</t>
  </si>
  <si>
    <t>409010100</t>
  </si>
  <si>
    <t>409010101</t>
  </si>
  <si>
    <t>Ricavi per consulenze in applicazione della normativa in materia di sicurezza nei luoghi di lavoro</t>
  </si>
  <si>
    <t>409010102</t>
  </si>
  <si>
    <t>Ricavi per consulenze, certificazioni e attestazioni non sanitarie</t>
  </si>
  <si>
    <t>409010103</t>
  </si>
  <si>
    <t>Ricavi per maggior confort alberghiero</t>
  </si>
  <si>
    <t>409010104</t>
  </si>
  <si>
    <t>Ricavi per pareri comitato etico su proposte di sperimentazioni cliniche e farmacologiche</t>
  </si>
  <si>
    <t>Ricavi per abbuoni e sconti attivi</t>
  </si>
  <si>
    <t>409010106</t>
  </si>
  <si>
    <t>Arrotondamenti attivi</t>
  </si>
  <si>
    <t>409010107</t>
  </si>
  <si>
    <t>Ricavi per attività commerciale</t>
  </si>
  <si>
    <t>409010199</t>
  </si>
  <si>
    <t>Altri ricavi per prestazioni non sanitarie</t>
  </si>
  <si>
    <t>409020000</t>
  </si>
  <si>
    <t>Fitti attivi ed altri proventi da attività immobiliari</t>
  </si>
  <si>
    <t>409020100</t>
  </si>
  <si>
    <t>409020101</t>
  </si>
  <si>
    <t xml:space="preserve">Affitti attivi </t>
  </si>
  <si>
    <t>409020102</t>
  </si>
  <si>
    <t>Altri proventi da attività immobiliare</t>
  </si>
  <si>
    <t>409030000</t>
  </si>
  <si>
    <t>Altri proventi diversi</t>
  </si>
  <si>
    <t>409030100</t>
  </si>
  <si>
    <t>409030101</t>
  </si>
  <si>
    <t>Proventi per servizio mensa a terzi</t>
  </si>
  <si>
    <t>409030102</t>
  </si>
  <si>
    <t>Proventi per concessione spazi interni</t>
  </si>
  <si>
    <t>409030103</t>
  </si>
  <si>
    <t>Proventi per sponsorizzazioni</t>
  </si>
  <si>
    <t>409030104</t>
  </si>
  <si>
    <t>Proventi per corsi di formazione</t>
  </si>
  <si>
    <t>409030105</t>
  </si>
  <si>
    <t>Proventi per diritti rilascio atti amministrativi</t>
  </si>
  <si>
    <t>409030199</t>
  </si>
  <si>
    <t>Altri proventi non sanitari</t>
  </si>
  <si>
    <t>410000000</t>
  </si>
  <si>
    <t>Rimanenze finali</t>
  </si>
  <si>
    <t>410010000</t>
  </si>
  <si>
    <t>Rimanenze sanitarie finali</t>
  </si>
  <si>
    <t>410010100</t>
  </si>
  <si>
    <t>Rimanenze Finali Medicinali - con AIC- eccetto vaccini, emoderivati, ossigeno e mezzi di contrasto</t>
  </si>
  <si>
    <t>410010102</t>
  </si>
  <si>
    <t>Rimanenze Finali Mezzi di contrasto per radiologia</t>
  </si>
  <si>
    <t>410010103</t>
  </si>
  <si>
    <t>Rimanenze Finali Ossigeno - con AIC</t>
  </si>
  <si>
    <t>39</t>
  </si>
  <si>
    <t>Rimanenze Finali altri gas medicali con AIC</t>
  </si>
  <si>
    <t>410010104</t>
  </si>
  <si>
    <t>Rimanenze Finali Emoderivati con AIC- ad eccezione di produzione regionale</t>
  </si>
  <si>
    <t>410010105</t>
  </si>
  <si>
    <t>Rimanenze Finali Ossigeno - senza AIC</t>
  </si>
  <si>
    <t>410010106</t>
  </si>
  <si>
    <t>Rimanenze Finali Medicinali - senza AIC- eccetto ossigeno</t>
  </si>
  <si>
    <t>33</t>
  </si>
  <si>
    <t>410010133</t>
  </si>
  <si>
    <t>Rimanenze finali Radiofarmaci con AIC</t>
  </si>
  <si>
    <t>34</t>
  </si>
  <si>
    <t>410010134</t>
  </si>
  <si>
    <t>Rimanenze finali Farmaci PHT - per la distribuzione per conto (DPC)</t>
  </si>
  <si>
    <t>35</t>
  </si>
  <si>
    <t>410010135</t>
  </si>
  <si>
    <t>Rimanenze Finali Medicinali Esteri</t>
  </si>
  <si>
    <t>36</t>
  </si>
  <si>
    <t>410010136</t>
  </si>
  <si>
    <t>Rimanenze finali Formule magistrali ed officinali, compresi i farmaci galenici ed i radio farmaci</t>
  </si>
  <si>
    <t>37</t>
  </si>
  <si>
    <t>410010137</t>
  </si>
  <si>
    <t>Rimanenze finali Altri gas medicali senza AIC</t>
  </si>
  <si>
    <t>40</t>
  </si>
  <si>
    <t>Rimanenze Finali Emoderivati di produzione regionale da pubblico (Aziende sanitarie pubbliche della Regione) - Mobilità intraregionale</t>
  </si>
  <si>
    <t>41</t>
  </si>
  <si>
    <t>Rimanenze Finali Emoderivati di produzione regionale da pubblico (Aziende sanitarie pubbliche della Regione) - Mobilità extraregionale</t>
  </si>
  <si>
    <t>42</t>
  </si>
  <si>
    <t>Rimanenze Finali Emoderivati di produzione regionale da altri soggetti</t>
  </si>
  <si>
    <t>43</t>
  </si>
  <si>
    <t>Rimanenze Finali Prodotti farmaceutici ed emoderivati da Aziende sanitarie pubbliche della Regione</t>
  </si>
  <si>
    <t>410010108</t>
  </si>
  <si>
    <t>Rimanenze Finali Sangue ed emocomponenti da pubblico (Aziende sanitarie pubbliche della Regione)  - Mobilità intraregionale</t>
  </si>
  <si>
    <t>410010109</t>
  </si>
  <si>
    <t>Rimanenze Finali Sangue ed emocomponenti da pubblico (Aziende sanitarie pubbliche della Regione)  - Mobilità etrra Regione</t>
  </si>
  <si>
    <t>410010110</t>
  </si>
  <si>
    <t xml:space="preserve">Rimanenze Finali Sangue ed emocomponenti da altri soggetti </t>
  </si>
  <si>
    <t>44</t>
  </si>
  <si>
    <t>Rimanenze Finali Sangue ed emocomponenti da Aziende sanitarie pubbliche della Regione</t>
  </si>
  <si>
    <t>410010111</t>
  </si>
  <si>
    <t>Rimanenze Finali Dispositivi da somministrazione, prelievo e raccolta (A)</t>
  </si>
  <si>
    <t>410010112</t>
  </si>
  <si>
    <t>Rimanenze Finali Presidi medico-chirurgici specialistici (B, G, N, Q, R, U)</t>
  </si>
  <si>
    <t>410010113</t>
  </si>
  <si>
    <t>Rimanenze Finali Presidi medico-chirurgici generici (H, M, T01, T02, T03)</t>
  </si>
  <si>
    <t>410010114</t>
  </si>
  <si>
    <t>Rimanenze Finali Dispositivi per apparato cardiocircolatorio (C)</t>
  </si>
  <si>
    <t>410010115</t>
  </si>
  <si>
    <t>Rimanenze Finali Disinfettanti e prodotti per sterilizzazione e dispositivi vari (D, S)</t>
  </si>
  <si>
    <t>410010116</t>
  </si>
  <si>
    <t>Rimanenze Finali Materiale per dialisi (F)</t>
  </si>
  <si>
    <t>410010117</t>
  </si>
  <si>
    <t>Rimanenze Finali Strumentario chirurgico (K, L)</t>
  </si>
  <si>
    <t>410010118</t>
  </si>
  <si>
    <t>Rimanenze Finali Materiale radiografico (Z 13)</t>
  </si>
  <si>
    <t>410010119</t>
  </si>
  <si>
    <t>Rimanenze Finali Supporti o ausili tecnici per persone disabili (Y)</t>
  </si>
  <si>
    <t>410010120</t>
  </si>
  <si>
    <t>Rimanenze Finali Ausili per incontinenza (T04)</t>
  </si>
  <si>
    <t>410010121</t>
  </si>
  <si>
    <t>Rimanenze Finali Dispositivi protesici impiantabili e prodotti per osteosintesi (P)</t>
  </si>
  <si>
    <t>410010122</t>
  </si>
  <si>
    <t>Rimanenze Finali Dispositivi vari (V, Z11 e Z12)</t>
  </si>
  <si>
    <t>410010123</t>
  </si>
  <si>
    <t>Rimanenze Finali Dispositivi impiantabili attivi (J)</t>
  </si>
  <si>
    <t>410010124</t>
  </si>
  <si>
    <t>Rimanenze Finali Reagenti Diagnostici (W1)</t>
  </si>
  <si>
    <t>410010125</t>
  </si>
  <si>
    <t>Rimanenze Finali Dispositivi medico diagnostici in vitro (IVD) (W2, W3)</t>
  </si>
  <si>
    <t>45</t>
  </si>
  <si>
    <t>Rimanenze Finali Dispositivi medici da Aziende sanitarie pubbliche della Regione</t>
  </si>
  <si>
    <t>410010126</t>
  </si>
  <si>
    <t>Rimanenze Finali Prodotti dietetici</t>
  </si>
  <si>
    <t>46</t>
  </si>
  <si>
    <t>Rimanenze Finali Prodotti dietetici da Aziende sanitarie pubbliche della Regione</t>
  </si>
  <si>
    <t>27</t>
  </si>
  <si>
    <t>410010127</t>
  </si>
  <si>
    <t>Rimanenze Finali Materiali per la profilassi (vaccini con AIC)</t>
  </si>
  <si>
    <t>38</t>
  </si>
  <si>
    <t>410010138</t>
  </si>
  <si>
    <t>Rimanenze finali Materiali per la profilassi (vaccini senza AIC compresi quelli importati dall'estero)</t>
  </si>
  <si>
    <t>47</t>
  </si>
  <si>
    <t>Rimanenze Finali Materiali per la profilassi (vaccini) da Aziende sanitarie pubbliche della Regione</t>
  </si>
  <si>
    <t>28</t>
  </si>
  <si>
    <t>410010128</t>
  </si>
  <si>
    <t>Rimanenze Finali Prodotti chimici</t>
  </si>
  <si>
    <t>48</t>
  </si>
  <si>
    <t>Rimanenze Finali Prodotti chimici da Aziende sanitarie pubbliche della Regione</t>
  </si>
  <si>
    <t>29</t>
  </si>
  <si>
    <t>410010129</t>
  </si>
  <si>
    <t>Rimanenze Finali Farmaci per uso veterinario</t>
  </si>
  <si>
    <t>410010130</t>
  </si>
  <si>
    <t>Rimanenze Finali Altri materiali e prodotti per uso veterinario</t>
  </si>
  <si>
    <t>49</t>
  </si>
  <si>
    <t>Rimanenze Finali Materiali e prodotti per uso veterinario da Aziende sanitarie pubbliche della Regione</t>
  </si>
  <si>
    <t>32</t>
  </si>
  <si>
    <t>410010132</t>
  </si>
  <si>
    <t>Rimanenze Finali Altri beni e prodotti sanitari – Attività commerciale</t>
  </si>
  <si>
    <t>Rimanenze Finali Altri beni e prodotti sanitari da Aziende sanitarie pubbliche della Regione</t>
  </si>
  <si>
    <t>410010199</t>
  </si>
  <si>
    <t>Rimanenze Finali Altri beni e prodotti sanitari</t>
  </si>
  <si>
    <t>410020000</t>
  </si>
  <si>
    <t>Rimanenze non sanitarie finali</t>
  </si>
  <si>
    <t>410020100</t>
  </si>
  <si>
    <t>410020101</t>
  </si>
  <si>
    <t>Rimanenze Finali Prodotti alimentari</t>
  </si>
  <si>
    <t>410020102</t>
  </si>
  <si>
    <t>Rimanenze Finali Materiali di guardaroba, di pulizia e di convivenza in genere</t>
  </si>
  <si>
    <t>410020103</t>
  </si>
  <si>
    <t>Rimanenze Finali Combustibili carburanti e lubrificanti</t>
  </si>
  <si>
    <t>410020108</t>
  </si>
  <si>
    <t>Rimanenze Finali Carburanti e lubrificanti ad uso trasporto</t>
  </si>
  <si>
    <t>410020104</t>
  </si>
  <si>
    <t>Rimanenze Finali Supporti informatici e cancelleria</t>
  </si>
  <si>
    <t>410020105</t>
  </si>
  <si>
    <t>Rimanenze Finali Materiale per la manutenzione</t>
  </si>
  <si>
    <t>410020106</t>
  </si>
  <si>
    <t>Rimanenze Finali Beni e prodotti sanitari da Aziende sanitarie pubbliche della Regione</t>
  </si>
  <si>
    <t>410020107</t>
  </si>
  <si>
    <t>Rimanenze Finali Altri beni e prodotti non sanitari – Attività commerciale</t>
  </si>
  <si>
    <t>410020199</t>
  </si>
  <si>
    <t>Rimanenze Finali Altri beni e prodotti non sanitari</t>
  </si>
  <si>
    <t>5</t>
  </si>
  <si>
    <t>500000000</t>
  </si>
  <si>
    <t>COSTI DELLA PRODUZIONE</t>
  </si>
  <si>
    <t>501000000</t>
  </si>
  <si>
    <t>Acquisti di beni</t>
  </si>
  <si>
    <t>501010000</t>
  </si>
  <si>
    <t>Acquisti di beni sanitari</t>
  </si>
  <si>
    <t>501010100</t>
  </si>
  <si>
    <t>Medicinali con AIC - eccetto vaccini, emoderivati di produzione regionale</t>
  </si>
  <si>
    <t>501010101</t>
  </si>
  <si>
    <t>Medicinali - con AIC - eccetto vaccini, emoderivati, ossigeno e mezzi di contrasto</t>
  </si>
  <si>
    <t>501010103</t>
  </si>
  <si>
    <t>Mezzi di contrasto per radiologia - con AIC</t>
  </si>
  <si>
    <t>501010104</t>
  </si>
  <si>
    <t>Emoderivati con AIC - ad eccezione di produzione regionale</t>
  </si>
  <si>
    <t>501010105</t>
  </si>
  <si>
    <t>Radiofarmaci con AIC</t>
  </si>
  <si>
    <t>Farmaci PHT – per la distribuzione per conto (DPC)</t>
  </si>
  <si>
    <t>501010200</t>
  </si>
  <si>
    <t>Medicinali - senza AIC</t>
  </si>
  <si>
    <t>501010201</t>
  </si>
  <si>
    <t>Medicinali - senza AIC, eccetto Ossigeno</t>
  </si>
  <si>
    <t>Ossigeno - senza AIC</t>
  </si>
  <si>
    <t>501010203</t>
  </si>
  <si>
    <t>Medicinali esteri</t>
  </si>
  <si>
    <t>501010204</t>
  </si>
  <si>
    <t>Formule magistrali ed officinali, compresi i farmaci galenici ed i radio farmaci</t>
  </si>
  <si>
    <t>501010205</t>
  </si>
  <si>
    <t>Altri gas medicali senza AIC</t>
  </si>
  <si>
    <t>Ossigeno e altri gas medicali</t>
  </si>
  <si>
    <t>Ossigeno - con AIC</t>
  </si>
  <si>
    <t>Altri gas medicali con AIC</t>
  </si>
  <si>
    <t>501010300</t>
  </si>
  <si>
    <t>Emoderivati di produzione regionale</t>
  </si>
  <si>
    <t>Emoderivati di produzione regionale da pubblico (Aziende sanitarie pubbliche della Regione) - Mobilità intraregionale</t>
  </si>
  <si>
    <t>Emoderivati di produzione regionale da pubblico (Aziende sanitarie pubbliche della Regione) - Mobilità extraregionale</t>
  </si>
  <si>
    <t>Emoderivati di produzione regionale da altri soggetti</t>
  </si>
  <si>
    <t>501010400</t>
  </si>
  <si>
    <t>Sangue ed emocomponenti</t>
  </si>
  <si>
    <t>501010401</t>
  </si>
  <si>
    <t>sangue ed emocomponenti da pubblico (Aziende sanitarie pubbliche della Regione)  - Mobilità intraregionale</t>
  </si>
  <si>
    <t>501010402</t>
  </si>
  <si>
    <t>sangue ed emocomponenti da pubblico (Aziende sanitarie pubbliche extra Regione)  - Mobilità extra regione</t>
  </si>
  <si>
    <t>501010403</t>
  </si>
  <si>
    <t xml:space="preserve">sangue ed emocomponenti da altri soggetti </t>
  </si>
  <si>
    <t>501010500</t>
  </si>
  <si>
    <t>Dispositivi medici</t>
  </si>
  <si>
    <t>501010501</t>
  </si>
  <si>
    <t>Dispositivi da somministrazione, prelievo e raccolta (A)</t>
  </si>
  <si>
    <t>501010502</t>
  </si>
  <si>
    <t>Presidi medico-chirurgici specialistici (B, G, N, Q, R, U)</t>
  </si>
  <si>
    <t>501010503</t>
  </si>
  <si>
    <t>Presidi medico-chirurgici generici (H, M, T01, T02, T03)</t>
  </si>
  <si>
    <t>501010504</t>
  </si>
  <si>
    <t>Dispositivi per apparato cardiocircolatorio (C)</t>
  </si>
  <si>
    <t>501010505</t>
  </si>
  <si>
    <t>Disinfettanti e prodotti per sterilizzazione e dispositivi vari (D, S)</t>
  </si>
  <si>
    <t>501010506</t>
  </si>
  <si>
    <t>Materiale per dialisi (F)</t>
  </si>
  <si>
    <t>501010507</t>
  </si>
  <si>
    <t>Strumentario chirurgico (K, L)</t>
  </si>
  <si>
    <t>501010508</t>
  </si>
  <si>
    <t>Materiale radiografico (Z 13)</t>
  </si>
  <si>
    <t>501010509</t>
  </si>
  <si>
    <t>Supporti o ausili tecnici per persone disabili (Y)</t>
  </si>
  <si>
    <t>501010510</t>
  </si>
  <si>
    <t>Ausili per incontinenza (T04)</t>
  </si>
  <si>
    <t>501010511</t>
  </si>
  <si>
    <t>Dispositivi protesici impiantabili e prodotti per osteosintesi (P)</t>
  </si>
  <si>
    <t>501010512</t>
  </si>
  <si>
    <t>Dispositivi vari (V, Z11 e Z12)</t>
  </si>
  <si>
    <t>501010600</t>
  </si>
  <si>
    <t>Dispositivi Medici Impiantabili attivi</t>
  </si>
  <si>
    <t>501010601</t>
  </si>
  <si>
    <t>Dispositivi impiantabili attivi (J)</t>
  </si>
  <si>
    <t>501010700</t>
  </si>
  <si>
    <t>Dispositivi medico diagnostici in vitro (IVD)</t>
  </si>
  <si>
    <t>501010701</t>
  </si>
  <si>
    <t>Reagenti Diagnostici (W1)</t>
  </si>
  <si>
    <t>501010702</t>
  </si>
  <si>
    <t>Dispositivi medico diagnostici in vitro (IVD) (W2, W5)</t>
  </si>
  <si>
    <t>501010800</t>
  </si>
  <si>
    <t>Prodotti dietetici</t>
  </si>
  <si>
    <t>501010801</t>
  </si>
  <si>
    <t>501010900</t>
  </si>
  <si>
    <t>Materiali per la profilassi (vaccini)</t>
  </si>
  <si>
    <t>501010901</t>
  </si>
  <si>
    <t>Materiali per la profilassi (vaccini con AIC)</t>
  </si>
  <si>
    <t>501010902</t>
  </si>
  <si>
    <t>Materiali per la profilassi (vaccini senza AIC compresi quelli importati dall'estero)</t>
  </si>
  <si>
    <t>501011000</t>
  </si>
  <si>
    <t>Prodotti chimici</t>
  </si>
  <si>
    <t>501011001</t>
  </si>
  <si>
    <t>501011100</t>
  </si>
  <si>
    <t>Materiali e prodotti per uso veterinario</t>
  </si>
  <si>
    <t>501011101</t>
  </si>
  <si>
    <t>Farmaci per uso veterinario</t>
  </si>
  <si>
    <t>501011102</t>
  </si>
  <si>
    <t>Altri materiali e prodotti per uso veterinario</t>
  </si>
  <si>
    <t>501011200</t>
  </si>
  <si>
    <t>Altri beni e prodotti sanitari</t>
  </si>
  <si>
    <t>501011201</t>
  </si>
  <si>
    <t>501011202</t>
  </si>
  <si>
    <t>Altri beni e prodotti sanitari – Attività commerciale</t>
  </si>
  <si>
    <t>501011300</t>
  </si>
  <si>
    <t>Beni e prodotti sanitari da Aziende sanitarie pubbliche della Regione</t>
  </si>
  <si>
    <t>Prodotti farmaceutici ed emoderivati da Aziende sanitarie pubbliche della Regione</t>
  </si>
  <si>
    <t>Dispositivi medici da Aziende sanitarie pubbliche della Regione</t>
  </si>
  <si>
    <t>Prodotti dietetici da Aziende sanitarie pubbliche della Regione</t>
  </si>
  <si>
    <t>Materiali per la profilassi (vaccini) da Aziende sanitarie pubbliche della Regione</t>
  </si>
  <si>
    <t>Prodotti chimici da Aziende sanitarie pubbliche della Regione</t>
  </si>
  <si>
    <t>Materiali e prodotti per uso veterinario da Aziende sanitarie pubbliche della Regione</t>
  </si>
  <si>
    <t>Altri beni e prodotti sanitari da Aziende sanitarie pubbliche della Regione</t>
  </si>
  <si>
    <t>501020000</t>
  </si>
  <si>
    <t>Acquisti di beni non sanitari</t>
  </si>
  <si>
    <t>501020100</t>
  </si>
  <si>
    <t>501020101</t>
  </si>
  <si>
    <t>Prodotti alimentari</t>
  </si>
  <si>
    <t>Materiali di guardaroba, di pulizia e di convivenza in genere</t>
  </si>
  <si>
    <t>Combustibili, carburanti e lubrificanti ad uso riscaldamento/cucina</t>
  </si>
  <si>
    <t>Carburanti e lubrificanti ad uso trasporto</t>
  </si>
  <si>
    <t>501020104</t>
  </si>
  <si>
    <t>Supporti informatici e cancelleria</t>
  </si>
  <si>
    <t>501020105</t>
  </si>
  <si>
    <t>Materiale per la manutenzione</t>
  </si>
  <si>
    <t>501020106</t>
  </si>
  <si>
    <t>Altri beni e prodotti non sanitari</t>
  </si>
  <si>
    <t>501020107</t>
  </si>
  <si>
    <t>Altri beni e prodotti non sanitari – Attività commerciale</t>
  </si>
  <si>
    <t>501020108</t>
  </si>
  <si>
    <t>Beni e prodotti non sanitari da Aziende sanitarie pubbliche della Regione</t>
  </si>
  <si>
    <t>502000000</t>
  </si>
  <si>
    <t>Acquisti di servizi</t>
  </si>
  <si>
    <t>502010000</t>
  </si>
  <si>
    <t>Acquisti servizi sanitari</t>
  </si>
  <si>
    <t>502010100</t>
  </si>
  <si>
    <t>Acquisti servizi sanitari per medicina di base</t>
  </si>
  <si>
    <t>502010101</t>
  </si>
  <si>
    <t>Costi per assistenza MMG</t>
  </si>
  <si>
    <t>502010102</t>
  </si>
  <si>
    <t>Costi per assistenza PLS</t>
  </si>
  <si>
    <t>502010103</t>
  </si>
  <si>
    <t>Costi per assistenza Continuità assistenziale</t>
  </si>
  <si>
    <t>502010104</t>
  </si>
  <si>
    <t>Costi per Medicina dei servizi</t>
  </si>
  <si>
    <t>502010105</t>
  </si>
  <si>
    <t>Costi per Emergenza Sanitaria Territoriale</t>
  </si>
  <si>
    <t>502010106</t>
  </si>
  <si>
    <t>Altri costi di medicina di base</t>
  </si>
  <si>
    <t>502010107</t>
  </si>
  <si>
    <t>Acquisto di servizi di medicina di base da pubblico (Aziende sanitarie pubbliche della Regione) - Mobilità intraregionale</t>
  </si>
  <si>
    <t>502010108</t>
  </si>
  <si>
    <t>Acquisto di servizi di medicina di base da pubblico (Aziende sanitarie pubbliche Extraregione) - Mobilità extraregionale</t>
  </si>
  <si>
    <t>502010200</t>
  </si>
  <si>
    <t>Acquisti servizi sanitari per farmaceutica</t>
  </si>
  <si>
    <t>502010201</t>
  </si>
  <si>
    <t>Costi per assistenza farmaceutica- da convenzione</t>
  </si>
  <si>
    <t>502010202</t>
  </si>
  <si>
    <t>Sussidi per farmacie rurali</t>
  </si>
  <si>
    <t>502010203</t>
  </si>
  <si>
    <t>Oneri contributivi ENPAF-farmaceutica da convenzione</t>
  </si>
  <si>
    <t>502010204</t>
  </si>
  <si>
    <t>Costi per assistenza farmaceutica da pubblico (Aziende sanitarie pubbliche della Regione)- Mobilità intraregionale</t>
  </si>
  <si>
    <t>502010205</t>
  </si>
  <si>
    <t>Costi per assistenza farmaceutica da pubblico (Extraregione)</t>
  </si>
  <si>
    <t>502010300</t>
  </si>
  <si>
    <t>Acquisti servizi sanitari per assistenza specialistica ambulatoriale</t>
  </si>
  <si>
    <t>Servizi sanitari per assistenza specialistica ambulatoriale da pubblico (Aziende sanitarie pubbliche della Regione)</t>
  </si>
  <si>
    <t>Prestazioni di pronto soccorso  non seguite da ricovero - da pubblico (Aziende sanitarie pubbliche della Regione)</t>
  </si>
  <si>
    <t>502010302</t>
  </si>
  <si>
    <t>Servizi sanitari per assistenza specialistica ambulatoriale da pubblico (altri soggetti pubblici della Regione)</t>
  </si>
  <si>
    <t>Prestazioni di pronto soccorso  non seguite da ricovero - da pubblico (altri soggetti pubbl. della Regione)</t>
  </si>
  <si>
    <t>502010303</t>
  </si>
  <si>
    <t>Servizi sanitari per assistenza specialistica ambulatoriale da pubblico (Extraregione)</t>
  </si>
  <si>
    <t>Prestazioni di pronto soccorso  non seguite da ricovero - da pubblico (Extraregione)</t>
  </si>
  <si>
    <t>502010304</t>
  </si>
  <si>
    <t>Medici specialisti ambulatoriali interni</t>
  </si>
  <si>
    <t>502010305</t>
  </si>
  <si>
    <t xml:space="preserve">Veterinari in rapporto di convenzione </t>
  </si>
  <si>
    <t>Veterinari in rapporto di convenzione attività progettuale</t>
  </si>
  <si>
    <t xml:space="preserve">Biologi </t>
  </si>
  <si>
    <t>Chimici</t>
  </si>
  <si>
    <t>Psicologi</t>
  </si>
  <si>
    <t xml:space="preserve">Altri Professionisti </t>
  </si>
  <si>
    <t>502010307</t>
  </si>
  <si>
    <t>Servizi sanitari per assistenza specialistica da IRCCS privati e Policlinici privati</t>
  </si>
  <si>
    <t>Servizi sanitari per prestazioni di pronto soccorso non seguite da ricovero - da IRCCS privati e Policlinici privati</t>
  </si>
  <si>
    <t>502010308</t>
  </si>
  <si>
    <t>Servizi sanitari per assistenza specialistica da Ospedali Classificati privati</t>
  </si>
  <si>
    <t>Servizi sanitari per prestazioni di pronto soccorso non seguite da ricovero - da Ospedali Classificati privati</t>
  </si>
  <si>
    <t>502010309</t>
  </si>
  <si>
    <t>Servizi sanitari per assistenza specialistica da Case di Cura private</t>
  </si>
  <si>
    <t>Servizi sanitari per prestazioni di pronto soccorso non seguite da ricovero - da Case di Cura private</t>
  </si>
  <si>
    <t>502010310</t>
  </si>
  <si>
    <t>Servizi sanitari per assistenza specialistica da altri privati</t>
  </si>
  <si>
    <t>502010311</t>
  </si>
  <si>
    <t>Servizi sanitari per assistenza specialistica per emodialisi</t>
  </si>
  <si>
    <t>Servizi sanitari per prestazioni di pronto soccorso non seguite da ricovero - da altri privati</t>
  </si>
  <si>
    <t>502010312</t>
  </si>
  <si>
    <t>Servizi sanitari per assistenza specialistica da privato per cittadini non residenti - Extraregione (mobilità attiva in compensazione)</t>
  </si>
  <si>
    <t>Servizi sanitari per prestazioni di pronto soccorso non seguite da ricovero - da privato per cittadini non residenti - Extraregione (mobilità attiva in compensazione)</t>
  </si>
  <si>
    <t>502010400</t>
  </si>
  <si>
    <t>Acquisti servizi sanitari per assistenza riabilitativa</t>
  </si>
  <si>
    <t>502010401</t>
  </si>
  <si>
    <t>Servizi sanitari per assistenza riabilitativa da pubblico (Aziende sanitarie pubbliche della Regione)</t>
  </si>
  <si>
    <t>502010402</t>
  </si>
  <si>
    <t>Servizi sanitari per assistenza riabilitativa da pubblico (altri soggetti pubblici della Regione)</t>
  </si>
  <si>
    <t>502010403</t>
  </si>
  <si>
    <t>Servizi sanitari per assistenza riabilitativa da pubblico (Extraregione) non soggetti a compensazione</t>
  </si>
  <si>
    <t>Servizi sanitari per assistenza riabilitativa da privato - ex art.26 (intraregionale)</t>
  </si>
  <si>
    <t>502010405</t>
  </si>
  <si>
    <t>Servizi sanitari per assistenza riabilitativa da privato - ex art.26 (extraregionale)</t>
  </si>
  <si>
    <t>502010500</t>
  </si>
  <si>
    <t>Acquisti servizi sanitari per assistenza integrativa</t>
  </si>
  <si>
    <t>502010501</t>
  </si>
  <si>
    <t>Servizi sanitari per assistenza integrativa da pubblico (Aziende sanitarie pubbliche della Regione)</t>
  </si>
  <si>
    <t>502010502</t>
  </si>
  <si>
    <t>Servizi sanitari per assistenza integrativa da pubblico (altri soggetti pubblici della Regione)</t>
  </si>
  <si>
    <t>Servizi sanitari per assistenza integrativa da pubblico (Extraregione)</t>
  </si>
  <si>
    <t>Servizi sanitari per assistenza integrativa da privato</t>
  </si>
  <si>
    <t>502010600</t>
  </si>
  <si>
    <t>Acquisti servizi sanitari per assistenza protesica</t>
  </si>
  <si>
    <t>502010601</t>
  </si>
  <si>
    <t>Servizi sanitari per assistenza protesica da pubblico (Aziende sanitarie pubbliche della Regione)</t>
  </si>
  <si>
    <t>502010602</t>
  </si>
  <si>
    <t>Servizi sanitari per assistenza protesica da pubblico (altri soggetti pubblici della Regione)</t>
  </si>
  <si>
    <t>502010603</t>
  </si>
  <si>
    <t>Servizi sanitari per assistenza protesica da pubblico (Extraregione)</t>
  </si>
  <si>
    <t>Servizi sanitari per assistenza protesica da privato</t>
  </si>
  <si>
    <t>502010700</t>
  </si>
  <si>
    <t>Acquisti servizi sanitari per assistenza ospedaliera</t>
  </si>
  <si>
    <t>Servizi sanitari per assistenza ospedaliera da pubblico (Aziende sanitarie pubbliche della Regione)</t>
  </si>
  <si>
    <t>Servizi sanitari per assistenza ospedaliera da pubblico (altri soggetti pubblici della Regione)</t>
  </si>
  <si>
    <t>502010703</t>
  </si>
  <si>
    <t>Servizi sanitari per assistenza ospedaliera da pubblico (Extraregione)</t>
  </si>
  <si>
    <t>502010704</t>
  </si>
  <si>
    <t>Servizi sanitari per assistenza ospedaliera da IRCCS privati e Policlinici privati</t>
  </si>
  <si>
    <t>502010705</t>
  </si>
  <si>
    <t>Servizi sanitari per assistenza ospedaliera da Ospedali Classificati privati</t>
  </si>
  <si>
    <t>Servizi sanitari per assistenza ospedaliera da Case di Cura private</t>
  </si>
  <si>
    <t>502010707</t>
  </si>
  <si>
    <t>Servizi sanitari per assistenza ospedaliera da altri privati</t>
  </si>
  <si>
    <t>502010708</t>
  </si>
  <si>
    <t>Servizi sanitari per assistenza ospedaliera da privato per cittadini non residenti - Extraregione (mobilità attiva in compensazione)</t>
  </si>
  <si>
    <t>502010800</t>
  </si>
  <si>
    <t>Acquisto prestazioni di psichiatria residenziale e semiresidenziale</t>
  </si>
  <si>
    <t>502010801</t>
  </si>
  <si>
    <t>Prestazioni di psichiatria residenziale e semiresidenziale da pubblico (Aziende sanitarie pubbliche della Regione) - CTA</t>
  </si>
  <si>
    <t>502010802</t>
  </si>
  <si>
    <t>Prestazioni di psichiatria residenziale e semiresidenziale da pubblico (altri soggetti pubblici della Regione)- CTA</t>
  </si>
  <si>
    <t>502010803</t>
  </si>
  <si>
    <t>Prestazioni di psichiatria residenziale e semiresidenziale da pubblico (Extraregione) - - CTA non soggette a compensazione</t>
  </si>
  <si>
    <t>Prestazioni di psichiatria residenziale e semiresidenziale da privato (intraregionale)</t>
  </si>
  <si>
    <t>502010805</t>
  </si>
  <si>
    <t>Prestazioni di psichiatria residenziale e semiresidenziale da privato (extraregionale)</t>
  </si>
  <si>
    <t>502010900</t>
  </si>
  <si>
    <t>Acquisto prestazioni di distribuzione farmaci File F</t>
  </si>
  <si>
    <t>502010901</t>
  </si>
  <si>
    <t>Prestazioni di distribuzione farmaci File F da pubblico (Aziende sanitarie pubbliche della Regione) - Mobilità intraregionale</t>
  </si>
  <si>
    <t>502010902</t>
  </si>
  <si>
    <t>Prestazioni di distribuzione farmaci File F da pubblico (altri soggetti pubblici della Regione)</t>
  </si>
  <si>
    <t>502010903</t>
  </si>
  <si>
    <t>Prestazioni di distribuzione farmaci File F da pubblico (Extraregione)</t>
  </si>
  <si>
    <t>502010904</t>
  </si>
  <si>
    <t>Prestazioni di distribuzione farmaci File F da privato (intraregionale)</t>
  </si>
  <si>
    <t>502010905</t>
  </si>
  <si>
    <t>Prestazioni di distribuzione farmaci File F da privato (intraregionale) - Servizio di distribuzione farmaci PHT (DPC)</t>
  </si>
  <si>
    <t>502010906</t>
  </si>
  <si>
    <t>Prestazioni di distribuzione farmaci File F da privato (extraregionale)</t>
  </si>
  <si>
    <t>502010907</t>
  </si>
  <si>
    <t>Prestazioni di distribuzione farmaci File F da privato per cittadini non residenti - Extraregione (mobilità attiva in compensazione)</t>
  </si>
  <si>
    <t>502011000</t>
  </si>
  <si>
    <t>Acquisto prestazioni termali in convenzione</t>
  </si>
  <si>
    <t>502011001</t>
  </si>
  <si>
    <t>Prestazioni termali in convenzione da pubblico (Aziende sanitarie pubbliche della Regione) - Mobilità intraregionale</t>
  </si>
  <si>
    <t>502011002</t>
  </si>
  <si>
    <t>Prestazioni termali in convenzione da pubblico (altri soggetti pubblici della Regione)</t>
  </si>
  <si>
    <t>502011003</t>
  </si>
  <si>
    <t>Prestazioni termali in convenzione da pubblico (Extraregione)</t>
  </si>
  <si>
    <t>502011004</t>
  </si>
  <si>
    <t>Prestazioni termali in convenzione da privato</t>
  </si>
  <si>
    <t>502011005</t>
  </si>
  <si>
    <t>Prestazioni termali in convenzione da privato per cittadini non residenti - Extraregione (mobilità attiva in compensazione)</t>
  </si>
  <si>
    <t>502011100</t>
  </si>
  <si>
    <t>Acquisto prestazioni di trasporto sanitario</t>
  </si>
  <si>
    <t>502011101</t>
  </si>
  <si>
    <t>Prestazioni di trasporto sanitario da pubblico (Aziende sanitarie pubbliche della Regione) - Mobilità intraregionale</t>
  </si>
  <si>
    <t>502011102</t>
  </si>
  <si>
    <t>Prestazioni di trasporto sanitario da pubblico (altri soggetti pubblici della Regione)</t>
  </si>
  <si>
    <t>502011103</t>
  </si>
  <si>
    <t>Prestazioni di trasporto sanitario da pubblico (Extraregione)</t>
  </si>
  <si>
    <t>502011104</t>
  </si>
  <si>
    <t>Trasporti emodializzati da privato</t>
  </si>
  <si>
    <t>502011105</t>
  </si>
  <si>
    <t>Trasporto di infermi</t>
  </si>
  <si>
    <t>502011106</t>
  </si>
  <si>
    <t>Trasporto di organi/sangue</t>
  </si>
  <si>
    <t>502011107</t>
  </si>
  <si>
    <t>Altri trasporti sanitari da privato</t>
  </si>
  <si>
    <t>502011200</t>
  </si>
  <si>
    <t>Acquisto prestazioni Socio-Sanitarie a rilevanza sanitaria</t>
  </si>
  <si>
    <t>502011201</t>
  </si>
  <si>
    <t>Assistenza geriatrica RSA da pubblico (Aziende sanitarie pubbliche della Regione) - Mobilità intraregionale</t>
  </si>
  <si>
    <t>502011202</t>
  </si>
  <si>
    <t>Assistenza geriatrica RSA da pubblico (altri soggetti pubblici della Regione)</t>
  </si>
  <si>
    <t>Assistenza RSA da pubblico (extraregione)</t>
  </si>
  <si>
    <t>Assistenza geriatrica RSA da pubblico (Extraregione) non soggetta a compensazione</t>
  </si>
  <si>
    <t>502011204</t>
  </si>
  <si>
    <t>Assistenza geriatrica RSA da privato (intraregionale)</t>
  </si>
  <si>
    <t>502011205</t>
  </si>
  <si>
    <t>Assistenza geriatrica RSA da privato (extraregionale)</t>
  </si>
  <si>
    <t>502011206</t>
  </si>
  <si>
    <t>Assistenza tossicodipendenti e alcolisti da pubblico (Aziende sanitarie pubbliche della Regione) - Mobilità intraregionale</t>
  </si>
  <si>
    <t>502011207</t>
  </si>
  <si>
    <t>Assistenza tossicodipendenti e alcolisti da pubblico (altri soggetti pubblici della Regione)</t>
  </si>
  <si>
    <t>Assistenza tossicodipendenti e alcolisti da pubblico (extraregione)</t>
  </si>
  <si>
    <t>502011208</t>
  </si>
  <si>
    <t>Assistenza tossicodipendenti e alcolisti da pubblica (Extraregione) non soggetta a compensazione</t>
  </si>
  <si>
    <t>502011209</t>
  </si>
  <si>
    <t>Assistenza tossicodipendenti e alcolisti da privato (intraregionale)</t>
  </si>
  <si>
    <t>502011210</t>
  </si>
  <si>
    <t>Assistenza tossicodipendenti e alcolisti da privato (extraregionale)</t>
  </si>
  <si>
    <t>502011211</t>
  </si>
  <si>
    <t>Assistenza in Hospice da pubblico (Aziende sanitarie pubbliche della Regione) - Mobilità intraregionale</t>
  </si>
  <si>
    <t>502011212</t>
  </si>
  <si>
    <t>Assistenza in Hospice da pubblico (altri soggetti pubblici della Regione)</t>
  </si>
  <si>
    <t>Assistenza in Hospice da pubblico (extraregione)</t>
  </si>
  <si>
    <t>502011213</t>
  </si>
  <si>
    <t>Assistenza in Hospice da pubblico (Extraregione) non soggetta a compensazione</t>
  </si>
  <si>
    <t>502011214</t>
  </si>
  <si>
    <t>Assistenza in Hospice da privato (intraregionale)</t>
  </si>
  <si>
    <t>502011215</t>
  </si>
  <si>
    <t>Assistenza in Hospice da privato (extraregionale)</t>
  </si>
  <si>
    <t>502011216</t>
  </si>
  <si>
    <t>Assistenza Domiciliare Integrata da  pubblico (Aziende sanitarie pubbliche della Regione) - Mobilità intraregionale</t>
  </si>
  <si>
    <t>502011217</t>
  </si>
  <si>
    <t>Assistenza Domiciliare Integrata da pubblico (altri soggetti pubblici della Regione)</t>
  </si>
  <si>
    <t>502011218</t>
  </si>
  <si>
    <t>Assistenza Domiciliare Integrata da pubblico (Extraregione) non soggetta a compensazione</t>
  </si>
  <si>
    <t>502011219</t>
  </si>
  <si>
    <t>Assistenza Domiciliare Integrata da privato (intraregionale)</t>
  </si>
  <si>
    <t>502011220</t>
  </si>
  <si>
    <t>Assistenza Domiciliare Integrata a privato (extraregionale)</t>
  </si>
  <si>
    <t>Altre prestazioni socio sanitarie a rilevanza sanitaria da pubblico (Aziende sanitarie pubbliche della Regione) - Mobilità intraregionale</t>
  </si>
  <si>
    <t>Altre prestazioni socio sanitarie a rilevanza sanitaria da pubblico (altri soggetti pubblici della Regione)</t>
  </si>
  <si>
    <t>Altre prestazioni socio sanitarie a rilevanza sanitaria da pubblico (extraregione)</t>
  </si>
  <si>
    <t>502011223</t>
  </si>
  <si>
    <t>Altre prestazioni socio sanitarie a rilevanza sanitaria da pubblico (Extraregione) non soggette a compensazione</t>
  </si>
  <si>
    <t>Altre prestazioni socio sanitarie a rilevanza sanitaria da privato (intraregionale)</t>
  </si>
  <si>
    <t>502011225</t>
  </si>
  <si>
    <t>Altre prestazioni socio sanitarie a rilevanza sanitaria da privato (extraregionale)</t>
  </si>
  <si>
    <t>502011300</t>
  </si>
  <si>
    <t>Compartecipazione al personale per attività libero-professionale (intramoenia)</t>
  </si>
  <si>
    <t>502011301</t>
  </si>
  <si>
    <t>Compartecipazione al personale per ALPI - Area ospedaliera – Ruolo sanitario dirigente medico</t>
  </si>
  <si>
    <t>502011302</t>
  </si>
  <si>
    <t>Compartecipazione al personale per ALPI - Area ospedaliera – Personale di supporto ruolo sanitario dirigente medico</t>
  </si>
  <si>
    <t>502011303</t>
  </si>
  <si>
    <t>Compartecipazione al personale per ALPI - Area ospedaliera – Gruppo di lavoro ruolo sanitario dirigente medico</t>
  </si>
  <si>
    <t>502011304</t>
  </si>
  <si>
    <t>Compartecipazione al personale per ALPI - Area ospedaliera – Ruolo sanitario dirigente non medico</t>
  </si>
  <si>
    <t>502011305</t>
  </si>
  <si>
    <t>Compartecipazione al personale per ALPI - Area ospedaliera – Personale di supporto ruolo sanitario dirigente non medico</t>
  </si>
  <si>
    <t>502011306</t>
  </si>
  <si>
    <t>Compartecipazione al personale per ALPI - Area ospedaliera – Gruppo di lavoro ruolo amministrativo dirigente</t>
  </si>
  <si>
    <t>502011307</t>
  </si>
  <si>
    <t>Compartecipazione al personale per ALPI - Area ospedaliera – Personale di supporto ruolo sanitario comparto</t>
  </si>
  <si>
    <t>502011308</t>
  </si>
  <si>
    <t>Compartecipazione al personale per ALPI - Area ospedaliera – Personale di supporto ruolo tecnico comparto</t>
  </si>
  <si>
    <t>502011309</t>
  </si>
  <si>
    <t>Compartecipazione al personale per ALPI - Area ospedaliera – Personale di supporto ruolo amministrativo comparto</t>
  </si>
  <si>
    <t>502011310</t>
  </si>
  <si>
    <t>Compartecipazione al personale per ALPI - Area ospedaliera – Gruppo di lavoro ruolo amministrativo comparto</t>
  </si>
  <si>
    <t>64</t>
  </si>
  <si>
    <t>502011364</t>
  </si>
  <si>
    <t>Compartecipazione al personale per ALPI - Area ospedaliera Gruppo di lavoro ruolo tecnico comparto</t>
  </si>
  <si>
    <t>502011311</t>
  </si>
  <si>
    <t>Compartecipazione al personale per ALPI - Area Specialistica – Ruolo sanitario dirigente medico – presso spazi interni</t>
  </si>
  <si>
    <t>502011312</t>
  </si>
  <si>
    <t>Compartecipazione al personale per ALPI - Area Specialistica - Ruolo sanitario dirigente medico – presso spazi esterni</t>
  </si>
  <si>
    <t>502011313</t>
  </si>
  <si>
    <t>Compartecipazione al personale per ALPI - Area Specialistica – Personale di supporto ruolo sanitario dirigente medico</t>
  </si>
  <si>
    <t>502011314</t>
  </si>
  <si>
    <t>Compartecipazione al personale per ALPI - Area Specialistica – Gruppo di lavoro ruolo sanitario dirigente medico</t>
  </si>
  <si>
    <t>502011315</t>
  </si>
  <si>
    <t>Compartecipazione al personale per ALPI - Area Specialistica – Ruolo sanitario dirigente non medico</t>
  </si>
  <si>
    <t>502011316</t>
  </si>
  <si>
    <t>Compartecipazione al personale per ALPI - Area Specialistica – Personale di supporto ruolo sanitario dirigente non medico</t>
  </si>
  <si>
    <t>502011317</t>
  </si>
  <si>
    <t>Compartecipazione al personale per ALPI - Area Specialistica – Gruppo di lavoro ruolo amministrativo dirigente</t>
  </si>
  <si>
    <t>502011318</t>
  </si>
  <si>
    <t>Compartecipazione al personale per ALPI - Area Specialistica – Personale di supporto ruolo sanitario comparto</t>
  </si>
  <si>
    <t>502011319</t>
  </si>
  <si>
    <t>Compartecipazione al personale per ALPI - Area Specialistica – Personale di supporto ruolo tecnico comparto</t>
  </si>
  <si>
    <t>502011320</t>
  </si>
  <si>
    <t>Compartecipazione al personale per ALPI - Area Specialistica – Personale di supporto ruolo amministrativo comparto</t>
  </si>
  <si>
    <t>502011321</t>
  </si>
  <si>
    <t>Compartecipazione al personale per ALPI - Area Specialistica – Gruppo di lavoro ruolo amministrativo comparto</t>
  </si>
  <si>
    <t>65</t>
  </si>
  <si>
    <t>502011365</t>
  </si>
  <si>
    <t>Compartecipazione al personale per ALPI - Area Specialistica ¿ Gruppo di lavoro ruolo tecnico comparto</t>
  </si>
  <si>
    <t>502011322</t>
  </si>
  <si>
    <t>Compartecipazione al personale per ALPI - Area Sanità Pubblica - Ruolo sanitario dirigente medico</t>
  </si>
  <si>
    <t>502011323</t>
  </si>
  <si>
    <t>Compartecipazione al personale per ALPI - Area Sanità Pubblica – Personale di supporto ruolo sanitario dirigente medico</t>
  </si>
  <si>
    <t>502011324</t>
  </si>
  <si>
    <t>Compartecipazione al personale per ALPI - Area Sanità Pubblica – Gruppo di lavoro ruolo sanitario dirigente medico</t>
  </si>
  <si>
    <t>502011325</t>
  </si>
  <si>
    <t>Compartecipazione al personale per ALPI - Area Sanità Pubblica – Ruolo sanitario dirigente non medico</t>
  </si>
  <si>
    <t>502011326</t>
  </si>
  <si>
    <t>Compartecipazione al personale per ALPI -Area Sanità Pubblica – Personale di supporto ruolo sanitario dirigente non medico</t>
  </si>
  <si>
    <t>502011327</t>
  </si>
  <si>
    <t>Compartecipazione al personale per ALPI - Area Sanità Pubblica – Gruppo di lavoro ruolo amministrativo dirigente</t>
  </si>
  <si>
    <t>502011328</t>
  </si>
  <si>
    <t>Compartecipazione al personale per ALPI - Area Sanità Pubblica – Personale di supporto ruolo sanitario comparto</t>
  </si>
  <si>
    <t>502011329</t>
  </si>
  <si>
    <t>Compartecipazione al personale per ALPI - Area Sanità Pubblica – Personale di supporto ruolo tecnico comparto</t>
  </si>
  <si>
    <t>502011330</t>
  </si>
  <si>
    <t>Compartecipazione al personale per ALPI - Area Sanità Pubblica – Personale di supporto ruolo amministrativo comparto</t>
  </si>
  <si>
    <t>31</t>
  </si>
  <si>
    <t>502011331</t>
  </si>
  <si>
    <t>Compartecipazione al personale per ALPI - Area Sanità Pubblica – Gruppo di lavoro ruolo amministrativo comparto</t>
  </si>
  <si>
    <t>66</t>
  </si>
  <si>
    <t>502011366</t>
  </si>
  <si>
    <t>Compartecipazione al personale per ALPI - Area Sanità Pubblica ¿ Gruppo di lavoro ruolo tecnico comparto</t>
  </si>
  <si>
    <t>502011332</t>
  </si>
  <si>
    <t>Compartecipazione al personale per ALPI - Consulenze (ex art. 55 c. 1 lett. c), d) ed ex art. 57-58) - Ruolo sanitario dirigente medico</t>
  </si>
  <si>
    <t>502011333</t>
  </si>
  <si>
    <t>Compartecipazione al personale per ALPI - Consulenze (ex art. 55 c. 1 lett. c), d) ed ex art. 57-58) – Personale di supporto ruolo sanitario dirigente medico</t>
  </si>
  <si>
    <t>502011334</t>
  </si>
  <si>
    <t>Compartecipazione al personale per ALPI - Consulenze (ex art. 55 c. 1 lett. c), d) ed ex art. 57-58) – Gruppo di lavoro ruolo sanitario dirigente medico</t>
  </si>
  <si>
    <t>502011335</t>
  </si>
  <si>
    <t>Compartecipazione al personale per ALPI - Consulenze (ex art. 55 c. 1 lett. c), d) ed ex art. 57-58) – Ruolo sanitario dirigente non medico</t>
  </si>
  <si>
    <t>Compartecipazione al personale per ALPI -Consulenze (ex art. 55 c. 1 lett. c), d) ed ex art. 57-58) – Personale di supporto ruolo sanitario dirigente non medico</t>
  </si>
  <si>
    <t>71</t>
  </si>
  <si>
    <t>Compartecipazione al personale per ALPI -Consulenze (ex art. 55 c. 1 lett. c), d) ed ex art. 57-58) – Personale di supporto ruolo amministrativo dirigente</t>
  </si>
  <si>
    <t>502011337</t>
  </si>
  <si>
    <t>Compartecipazione al personale per ALPI - Consulenze (ex art. 55 c. 1 lett. c), d) ed ex art. 57-58) – Gruppo di lavoro ruolo amministrativo dirigente</t>
  </si>
  <si>
    <t>502011338</t>
  </si>
  <si>
    <t>Compartecipazione al personale per ALPI - Consulenze (ex art. 55 c. 1 lett. c), d) ed ex art. 57-58) – Personale di supporto ruolo sanitario comparto</t>
  </si>
  <si>
    <t>502011339</t>
  </si>
  <si>
    <t>Compartecipazione al personale per ALPI - Consulenze (ex art. 55 c. 1 lett. c), d) ed ex art. 57-58) – Personale di supporto ruolo tecnico comparto</t>
  </si>
  <si>
    <t>502011340</t>
  </si>
  <si>
    <t>Compartecipazione al personale per ALPI - Consulenze (ex art. 55 c. 1 lett. c), d) ed ex art. 57-58) – Personale di supporto ruolo amministrativo comparto</t>
  </si>
  <si>
    <t>502011341</t>
  </si>
  <si>
    <t>Compartecipazione al personale per ALPI - Consulenze (ex art. 55 c. 1 lett. c), d) ed ex art. 57-58) – Gruppo di lavoro ruolo amministrativo comparto</t>
  </si>
  <si>
    <t>67</t>
  </si>
  <si>
    <t>502011367</t>
  </si>
  <si>
    <t>Compartecipazione al personale per ALPI - Consulenze (ex art. 55 c. 1 lett. c), d) ed ex art. 57-58) ¿ Gruppo di lavoro ruolo tecnico comparto</t>
  </si>
  <si>
    <t>502011342</t>
  </si>
  <si>
    <t>Compartecipazione al personale per ALPI - Consulenze (ex art. 55 c. 1 lett. c), d) ed ex art. 57-58) (Aziende sanitarie pubbliche della Regione) - Ruolo sanitario dirigente medico</t>
  </si>
  <si>
    <t>502011343</t>
  </si>
  <si>
    <t>Compartecipazione al personale per ALPI - Consulenze (ex art. 55 c. 1 lett. c), d) ed ex art. 57-58) (Aziende sanitarie pubbliche della Regione) – Personale di supporto ruolo sanitario dirigente medico</t>
  </si>
  <si>
    <t>502011344</t>
  </si>
  <si>
    <t>Compartecipazione al personale per ALPI - Consulenze (ex art. 55 c. 1 lett. c), d) ed ex art. 57-58) (Aziende sanitarie pubbliche della Regione) – Gruppo di lavoro ruolo sanitario dirigente medico</t>
  </si>
  <si>
    <t>502011345</t>
  </si>
  <si>
    <t>Compartecipazione al personale per ALPI - Consulenze (ex art. 55 c. 1 lett. c), d) ed ex art. 57-58) (Aziende sanitarie pubbliche della Regione) – Ruolo sanitario dirigente non medico</t>
  </si>
  <si>
    <t>502011346</t>
  </si>
  <si>
    <t>Compartecipazione al personale per ALPI -Consulenze (ex art. 55 c. 1 lett. c), d) ed ex art. 57-58) (Aziende sanitarie pubbliche della Regione) – Personale di supporto ruolo sanitario dirigente non medico</t>
  </si>
  <si>
    <t>502011347</t>
  </si>
  <si>
    <t>Compartecipazione al personale per ALPI - Consulenze (ex art. 55 c. 1 lett. c), d) ed ex art. 57-58) (Aziende sanitarie pubbliche della Regione) – Gruppo di lavoro ruolo amministrativo dirigente</t>
  </si>
  <si>
    <t>502011348</t>
  </si>
  <si>
    <t>Compartecipazione al personale per ALPI - Consulenze (ex art. 55 c. 1 lett. c), d) ed ex art. 57-58) (Aziende sanitarie pubbliche della Regione) – Personale di supporto ruolo sanitario comparto</t>
  </si>
  <si>
    <t>502011349</t>
  </si>
  <si>
    <t>Compartecipazione al personale per ALPI - Consulenze (ex art. 55 c. 1 lett. c), d) ed ex art. 57-58) (Aziende sanitarie pubbliche della Regione) – Personale di supporto ruolo tecnico comparto</t>
  </si>
  <si>
    <t>502011350</t>
  </si>
  <si>
    <t>Compartecipazione al personale per ALPI - Consulenze (ex art. 55 c. 1 lett. c), d) ed ex art. 57-58) (Aziende sanitarie pubbliche della Regione) – Personale di supporto ruolo amministrativo comparto</t>
  </si>
  <si>
    <t>51</t>
  </si>
  <si>
    <t>502011351</t>
  </si>
  <si>
    <t>Compartecipazione al personale per ALPI - Consulenze (ex art. 55 c. 1 lett. c), d) ed ex art. 57-58) (Aziende sanitarie pubbliche della Regione) – Gruppo di lavoro ruolo amministrativo comparto</t>
  </si>
  <si>
    <t>68</t>
  </si>
  <si>
    <t>502011368</t>
  </si>
  <si>
    <t>Compartecipazione al personale per ALPI - Consulenze (ex art. 55 c. 1 lett. c), d) ed ex art. 57-58) (Aziende sanitarie pubbliche della Regione) ¿ Gruppo di lavoro ruolo tecnico comparto</t>
  </si>
  <si>
    <t>52</t>
  </si>
  <si>
    <t>502011352</t>
  </si>
  <si>
    <t>Compartecipazione al personale per ALPI – Altro - Ruolo sanitario dirigente medico</t>
  </si>
  <si>
    <t>53</t>
  </si>
  <si>
    <t>502011353</t>
  </si>
  <si>
    <t>Compartecipazione al personale per ALPI – Altro – Personale di supporto ruolo sanitario dirigente medico</t>
  </si>
  <si>
    <t>54</t>
  </si>
  <si>
    <t>502011354</t>
  </si>
  <si>
    <t>Compartecipazione al personale per ALPI – Altro – Gruppo di lavoro ruolo sanitario dirigente medico</t>
  </si>
  <si>
    <t>55</t>
  </si>
  <si>
    <t>502011355</t>
  </si>
  <si>
    <t>Compartecipazione al personale per ALPI – Altro – Ruolo sanitario dirigente non medico</t>
  </si>
  <si>
    <t>56</t>
  </si>
  <si>
    <t>502011356</t>
  </si>
  <si>
    <t>Compartecipazione al personale per ALPI – Altro – Personale di supporto ruolo sanitario dirigente non medico</t>
  </si>
  <si>
    <t>57</t>
  </si>
  <si>
    <t>502011357</t>
  </si>
  <si>
    <t>Compartecipazione al personale per ALPI – Altro – Gruppo di lavoro ruolo amministrativo dirigente</t>
  </si>
  <si>
    <t>58</t>
  </si>
  <si>
    <t>502011358</t>
  </si>
  <si>
    <t>Compartecipazione al personale per ALPI – Altro – Personale di supporto ruolo sanitario comparto</t>
  </si>
  <si>
    <t>59</t>
  </si>
  <si>
    <t>502011359</t>
  </si>
  <si>
    <t>Compartecipazione al personale per ALPI – Altro – Personale di supporto ruolo tecnico comparto</t>
  </si>
  <si>
    <t>60</t>
  </si>
  <si>
    <t>502011360</t>
  </si>
  <si>
    <t>Compartecipazione al personale per ALPI – Altro – Personale di supporto ruolo amministrativo comparto</t>
  </si>
  <si>
    <t>61</t>
  </si>
  <si>
    <t>502011361</t>
  </si>
  <si>
    <t>Compartecipazione al personale per ALPI – Altro – Gruppo di lavoro ruolo amministrativo comparto</t>
  </si>
  <si>
    <t>69</t>
  </si>
  <si>
    <t>502011369</t>
  </si>
  <si>
    <t>Compartecipazione al personale per ALPI Altro Gruppo di lavoro ruolo tecnico comparto</t>
  </si>
  <si>
    <t>62</t>
  </si>
  <si>
    <t>502011362</t>
  </si>
  <si>
    <t>Quota perequativa per attività libero professionale intramoenia</t>
  </si>
  <si>
    <t>70</t>
  </si>
  <si>
    <t>502011370</t>
  </si>
  <si>
    <t>Quota fondo L. 189/12 (Legge Balduzzi)</t>
  </si>
  <si>
    <t>63</t>
  </si>
  <si>
    <t>502011363</t>
  </si>
  <si>
    <t>Compartecipazione al personale per attività libero professionale intramoenia - Altro (Aziende sanitarie pubbliche della Regione)</t>
  </si>
  <si>
    <t>502011400</t>
  </si>
  <si>
    <t>Rimborsi, assegni e contributi sanitari</t>
  </si>
  <si>
    <t>Contributi ad associazioni di volontariato</t>
  </si>
  <si>
    <t>502011402</t>
  </si>
  <si>
    <t>Rimborsi per cure all'estero</t>
  </si>
  <si>
    <t>502011403</t>
  </si>
  <si>
    <t>Contributi per ARPA</t>
  </si>
  <si>
    <t>502011404</t>
  </si>
  <si>
    <t>Contributi a società partecipate e/o enti dipendenti della Regione</t>
  </si>
  <si>
    <t>502011405</t>
  </si>
  <si>
    <t>502011406</t>
  </si>
  <si>
    <t>Contributi per abbattimento animali infetti</t>
  </si>
  <si>
    <t>502011407</t>
  </si>
  <si>
    <t>Trasferimento 90% acc.to proventi SIAN D.lgs. 194/2008</t>
  </si>
  <si>
    <t>502011408</t>
  </si>
  <si>
    <t>Trasferimento 90% acc.to proventi veterinari D.lgs. 194/2008</t>
  </si>
  <si>
    <t>502011409</t>
  </si>
  <si>
    <t>Contributi per indennità talassemici</t>
  </si>
  <si>
    <t>Altri rimborsi, assegni e contributi</t>
  </si>
  <si>
    <t xml:space="preserve">Contributi per disabili gravissimi </t>
  </si>
  <si>
    <t>Rimborsi, assegni e contributi v/Aziende sanitarie pubbliche della Regione</t>
  </si>
  <si>
    <t>Rimborsi, assegni e contributi v/Regione - GSA</t>
  </si>
  <si>
    <t>502011500</t>
  </si>
  <si>
    <t>Consulenze, Collaborazioni, Interinale e altre prestazioni di lavoro sanitarie e sociosanitarie</t>
  </si>
  <si>
    <t>502011501</t>
  </si>
  <si>
    <t>Consulenze sanitarie e sociosanitarie da Aziende sanitarie pubbliche della Regione</t>
  </si>
  <si>
    <t>502011502</t>
  </si>
  <si>
    <t>Consulenze sanitarie e sociosanitarie da terzi - Altri soggetti pubblici</t>
  </si>
  <si>
    <t>502011503</t>
  </si>
  <si>
    <t>Consulenze sanitarie da privato - articolo 55, comma 2, CCNL 8 giugno 2000</t>
  </si>
  <si>
    <t>502011504</t>
  </si>
  <si>
    <t>Prestazioni libera professione infermieristica ex legge 1/2002</t>
  </si>
  <si>
    <t>502011505</t>
  </si>
  <si>
    <t>Incentivi per il personale del comparto che collabora all’attività di consulenza sanitaria</t>
  </si>
  <si>
    <t>502011506</t>
  </si>
  <si>
    <t>Altre consulenze sanitarie e sociosanitarie da privato</t>
  </si>
  <si>
    <t>Collaborazioni coordinate e continuative sanitarie e sociosanitarie da privato</t>
  </si>
  <si>
    <t>502011508</t>
  </si>
  <si>
    <t>Lavoro interinale - area sanitaria</t>
  </si>
  <si>
    <t>502011509</t>
  </si>
  <si>
    <t>Collaborazioni relative a commissioni invalidi civili</t>
  </si>
  <si>
    <t>502011510</t>
  </si>
  <si>
    <t>Collaborazioni relative a Comitato Etico aziendale</t>
  </si>
  <si>
    <t>502011511</t>
  </si>
  <si>
    <t>Collaborazioni relative a commissioni patenti</t>
  </si>
  <si>
    <t>502011512</t>
  </si>
  <si>
    <t>Collaborazioni relative ad altre commissioni</t>
  </si>
  <si>
    <t>502011513</t>
  </si>
  <si>
    <t>Competenze fisse e oneri sociali personale religioso sanitario convenzionato</t>
  </si>
  <si>
    <t>Altre collaborazioni e prestazioni di lavoro - area sanitaria</t>
  </si>
  <si>
    <t>Collaborazioni e prestazioni di lavoro Medicina Penitenziaria</t>
  </si>
  <si>
    <t>502011515</t>
  </si>
  <si>
    <t>Rimborso oneri stipendiali personale sanitario in comando da Aziende sanitarie pubbliche della Regione</t>
  </si>
  <si>
    <t>502011516</t>
  </si>
  <si>
    <t>Rimborso oneri stipendiali personale sanitario in comando da Regioni, soggetti pubblici e da Università</t>
  </si>
  <si>
    <t>502011517</t>
  </si>
  <si>
    <t>Rimborso oneri stipendiali personale sanitario in comando da aziende di altre Regioni (Extraregione)</t>
  </si>
  <si>
    <t>502011600</t>
  </si>
  <si>
    <t>Indennità a personale universitario - area sanitaria</t>
  </si>
  <si>
    <t>502011601</t>
  </si>
  <si>
    <t>Indennità a personale universitario - Dirigente medico - Competenze fisse</t>
  </si>
  <si>
    <t>502011602</t>
  </si>
  <si>
    <t>Indennità a personale universitario - Dirigente medico - Fondo di posizione</t>
  </si>
  <si>
    <t>502011603</t>
  </si>
  <si>
    <t>Indennità a personale universitario - Dirigente medico - Fondo per particolari condizioni di lavoro</t>
  </si>
  <si>
    <t>502011604</t>
  </si>
  <si>
    <t>Indennità a personale universitario - Dirigente medico - Fondo di risultato</t>
  </si>
  <si>
    <t>502011605</t>
  </si>
  <si>
    <t>Indennità a personale universitario - Dirigente medico - Oneri</t>
  </si>
  <si>
    <t>502011606</t>
  </si>
  <si>
    <t>Indennità a personale universitario - Dirigente sanitario non medico - Competenze Fisse</t>
  </si>
  <si>
    <t>502011607</t>
  </si>
  <si>
    <t>Indennità a personale universitario - Dirigente sanitario non medico - Fondo di posizione</t>
  </si>
  <si>
    <t>502011608</t>
  </si>
  <si>
    <t>Indennità a personale universitario - Dirigente sanitario non medico - Fondo per particolari condizioni di lavoro</t>
  </si>
  <si>
    <t>502011609</t>
  </si>
  <si>
    <t>Indennità a personale universitario - Dirigente sanitario non medico - Fondo di risultato</t>
  </si>
  <si>
    <t>502011610</t>
  </si>
  <si>
    <t>Indennità a personale universitario - Dirigente sanitario non medico - Oneri</t>
  </si>
  <si>
    <t>502011611</t>
  </si>
  <si>
    <t>Indennità a personale universitario - Comparto sanitario - Competenze fisse</t>
  </si>
  <si>
    <t>502011612</t>
  </si>
  <si>
    <t>Indennità a personale universitario - Comparto sanitario - Fondo per fascie, posizioni organizzative e altre indennità</t>
  </si>
  <si>
    <t>502011613</t>
  </si>
  <si>
    <t>Indennità a personale universitario - Comparto sanitario - Fondo per lavoro straordinario e remunerazione di particolari condizioni di disagio, pericolo o danno</t>
  </si>
  <si>
    <t>502011614</t>
  </si>
  <si>
    <t>Indennità a personale universitario - Comparto sanitario - Fondo per Produttività collettiva per il miglioramento dei servizi e il premio della qualità delle prestazioni individuali</t>
  </si>
  <si>
    <t>502011615</t>
  </si>
  <si>
    <t>Indennità a personale universitario - Comparto sanitario - Oneri</t>
  </si>
  <si>
    <t>502011700</t>
  </si>
  <si>
    <t>Altri servizi sanitari e sociosanitari a rilevanza sanitaria</t>
  </si>
  <si>
    <t>Altri servizi sanitari e sociosanitari a rilevanza sanitaria da pubblico - Aziende sanitarie pubbliche della Regione</t>
  </si>
  <si>
    <t>502011702</t>
  </si>
  <si>
    <t>Acquisto prestazioni da File Z – Aziende sanitarie pubbliche della Regione</t>
  </si>
  <si>
    <t>502011703</t>
  </si>
  <si>
    <t>Acquisto emoderivati ed emocomponenti – Aziende sanitarie pubbliche della Regione</t>
  </si>
  <si>
    <t>Altri servizi sanitari e sociosanitari a rilevanza sanitaria da pubblico - Altri soggetti pubblici della Regione</t>
  </si>
  <si>
    <t>502011705</t>
  </si>
  <si>
    <t>Altri servizi sanitari e sociosanitari a rilevanza sanitaria da pubblico (Extraregione)</t>
  </si>
  <si>
    <t xml:space="preserve">Altri servizi sanitari da privato </t>
  </si>
  <si>
    <t>502011707</t>
  </si>
  <si>
    <t>Costi per servizi sanitari - Mobilità internazionale passiva</t>
  </si>
  <si>
    <t>Costi per servizi sanitari - Mobilità internazionale passiva rilevata dalle ASL</t>
  </si>
  <si>
    <t>Costi per prestazioni sanitarie erogate da aziende sanitarie estere (fatturate direttamente)</t>
  </si>
  <si>
    <t>502011800</t>
  </si>
  <si>
    <t>Costi per differenziale tariffe TUC</t>
  </si>
  <si>
    <t>502011801</t>
  </si>
  <si>
    <t>502020000</t>
  </si>
  <si>
    <t>Acquisti di servizi non sanitari</t>
  </si>
  <si>
    <t>502020100</t>
  </si>
  <si>
    <t>Servizi non sanitari</t>
  </si>
  <si>
    <t>Lavanderia</t>
  </si>
  <si>
    <t>Pulizia</t>
  </si>
  <si>
    <t>Mensa - Dipendenti</t>
  </si>
  <si>
    <t>502020105</t>
  </si>
  <si>
    <t>Mensa – Attività commerciale</t>
  </si>
  <si>
    <t>Mensa - Degenti</t>
  </si>
  <si>
    <t>502020106</t>
  </si>
  <si>
    <t>Riscaldamento</t>
  </si>
  <si>
    <t>502020107</t>
  </si>
  <si>
    <t>Servizi di assistenza informatica</t>
  </si>
  <si>
    <t>502020108</t>
  </si>
  <si>
    <t>Servizi trasporti (non sanitari)</t>
  </si>
  <si>
    <t xml:space="preserve">Smaltimento rifiuti </t>
  </si>
  <si>
    <t>502020110</t>
  </si>
  <si>
    <t xml:space="preserve">Utenze telefoniche – traffico </t>
  </si>
  <si>
    <t>502020111</t>
  </si>
  <si>
    <t>Utenze telefoniche – canoni</t>
  </si>
  <si>
    <t>502020112</t>
  </si>
  <si>
    <t>Utenze elettricità</t>
  </si>
  <si>
    <t>502020113</t>
  </si>
  <si>
    <t>Utenze elettricità – Attività commerciale</t>
  </si>
  <si>
    <t>502020114</t>
  </si>
  <si>
    <t>Utenze acqua</t>
  </si>
  <si>
    <t>Utenze gas</t>
  </si>
  <si>
    <t>Altre utenze</t>
  </si>
  <si>
    <t>502020117</t>
  </si>
  <si>
    <t>Altre utenze – Attività commerciale</t>
  </si>
  <si>
    <t>502020118</t>
  </si>
  <si>
    <t>Premi di assicurazione - R.C. Professionale</t>
  </si>
  <si>
    <t>502020119</t>
  </si>
  <si>
    <t xml:space="preserve">Premi di assicurazione - R.C. Professionale – Attività commerciale </t>
  </si>
  <si>
    <t>502020120</t>
  </si>
  <si>
    <t>Premi di assicurazione - Altri premi assicurativi</t>
  </si>
  <si>
    <t>Altri servizi non sanitari da pubblico (Aziende sanitarie pubbliche della Regione)</t>
  </si>
  <si>
    <t>Altri servizi non sanitari da altri soggetti pubblici</t>
  </si>
  <si>
    <t>Servizio di vigilanza e sicurezza</t>
  </si>
  <si>
    <t>502020124</t>
  </si>
  <si>
    <t>Servizio di tesoreria</t>
  </si>
  <si>
    <t>502020125</t>
  </si>
  <si>
    <t>Altri servizi non sanitari esternalizzati</t>
  </si>
  <si>
    <t>502020126</t>
  </si>
  <si>
    <t xml:space="preserve">Rimborsi spese viaggi e soggiorno </t>
  </si>
  <si>
    <t>Altri servizi non sanitari da privato</t>
  </si>
  <si>
    <t>502020200</t>
  </si>
  <si>
    <t>Consulenze, Collaborazioni, Interinale e altre prestazioni di lavoro non sanitarie</t>
  </si>
  <si>
    <t>502020201</t>
  </si>
  <si>
    <t>Consulenze non sanitarie da Aziende sanitarie pubbliche della Regione</t>
  </si>
  <si>
    <t>502020202</t>
  </si>
  <si>
    <t>Consulenze non sanitarie da Terzi - Altri soggetti pubblici</t>
  </si>
  <si>
    <t>502020203</t>
  </si>
  <si>
    <t>Consulenze non sanitarie da privato</t>
  </si>
  <si>
    <t>502020204</t>
  </si>
  <si>
    <t>Collaborazioni coordinate e continuative non sanitarie da privato</t>
  </si>
  <si>
    <t>502020205</t>
  </si>
  <si>
    <t>Lavoro interinale - area non sanitaria</t>
  </si>
  <si>
    <t>502020209</t>
  </si>
  <si>
    <t>Altre collaborazioni e prestazioni di lavoro - area non sanitaria</t>
  </si>
  <si>
    <t>502020210</t>
  </si>
  <si>
    <t>Competenze fisse e oneri sociali personale religioso non sanitario convenzionato</t>
  </si>
  <si>
    <t>502020211</t>
  </si>
  <si>
    <t>Competenze e oneri sociali personale RESAIS</t>
  </si>
  <si>
    <t>Altre Consulenze non sanitarie da privato - in attuazione dell’art.79, comma 1 sexies lettera c), del D.L. 112/2008, convertito con legge 133/2008 e della legge 23 dicembre 2009 n. 191</t>
  </si>
  <si>
    <t>502020212</t>
  </si>
  <si>
    <t>Rimborso oneri stipendiali personale non sanitario in comando da Aziende sanitarie pubbliche della Regione</t>
  </si>
  <si>
    <t>502020213</t>
  </si>
  <si>
    <t>Rimborso oneri stipendiali personale non sanitario in comando da Regione, soggetti pubblici e da Università</t>
  </si>
  <si>
    <t>502020214</t>
  </si>
  <si>
    <t>Rimborso oneri stipendiali personale non sanitario in comando da aziende di altre Regioni (Extraregione)</t>
  </si>
  <si>
    <t>502020300</t>
  </si>
  <si>
    <t>Indennità a personale universitario - area non sanitaria</t>
  </si>
  <si>
    <t>502020301</t>
  </si>
  <si>
    <t>Indennità a personale universitario - Dirigente PTA - Competenze fisse</t>
  </si>
  <si>
    <t>502020302</t>
  </si>
  <si>
    <t>Indennità a personale universitario - Dirigente PTA - Fondo di posizione</t>
  </si>
  <si>
    <t>502020303</t>
  </si>
  <si>
    <t>Indennità a personale universitario - Dirigente PTA - Fondo per particolari condizioni di lavoro</t>
  </si>
  <si>
    <t>502020304</t>
  </si>
  <si>
    <t>Indennità a personale universitario - Dirigente PTA - Fondo di risultato</t>
  </si>
  <si>
    <t>502020305</t>
  </si>
  <si>
    <t>Indennità a personale universitario - Dirigente PTA - Oneri</t>
  </si>
  <si>
    <t>502020306</t>
  </si>
  <si>
    <t xml:space="preserve">Indennità a personale universitario - Comparto non sanitario - Competenze fisse </t>
  </si>
  <si>
    <t>502020307</t>
  </si>
  <si>
    <t>Indennità a personale universitario - Comparto non sanitario - Fondo per fascie, posizioni organizzative e altre indennità</t>
  </si>
  <si>
    <t>502020308</t>
  </si>
  <si>
    <t>Indennità a personale universitario - Comparto non sanitario - Fondo per lavoro straordinario e remunerazione di particolari condizioni di disagio, pericolo o danno</t>
  </si>
  <si>
    <t>502020309</t>
  </si>
  <si>
    <t>Indennità a personale universitario - Comparto non sanitario - Fondo per Produttività collettiva per il miglioramento dei servizi e il premio della qualità delle prestazioni individuali</t>
  </si>
  <si>
    <t>502020310</t>
  </si>
  <si>
    <t>Indennità a personale universitario - Comparto non sanitario - Oneri</t>
  </si>
  <si>
    <t>502020400</t>
  </si>
  <si>
    <t>Formazione (esternalizzata e non)</t>
  </si>
  <si>
    <t>502020401</t>
  </si>
  <si>
    <t>Formazione (esternalizzata e non) da pubblico</t>
  </si>
  <si>
    <t>502020402</t>
  </si>
  <si>
    <t>Formazione (esternalizzata e non) da privato</t>
  </si>
  <si>
    <t>503000000</t>
  </si>
  <si>
    <t>Manutenzione e riparazione (ordinaria esternalizzata)</t>
  </si>
  <si>
    <t>503010000</t>
  </si>
  <si>
    <t>Manutenzione e riparazione ai fabbricati e loro pertinenze</t>
  </si>
  <si>
    <t>503010100</t>
  </si>
  <si>
    <t>503010101</t>
  </si>
  <si>
    <t>Manutenzione e riparazione ai fabbricati e loro pertinenze –  Terreni</t>
  </si>
  <si>
    <t>Manutenzione e riparazione ai fabbricati e loro pertinenze –  Fabbricati strumentali</t>
  </si>
  <si>
    <t>503010103</t>
  </si>
  <si>
    <t>Manutenzione e riparazione ai fabbricati e loro pertinenze –  Fabbricati non strumentali</t>
  </si>
  <si>
    <t>503010104</t>
  </si>
  <si>
    <t>Manutenzione e riparazione ai fabbricati e loro pertinenze –  Attività commerciale</t>
  </si>
  <si>
    <t>503020000</t>
  </si>
  <si>
    <t>Manutenzione e riparazione agli impianti e macchinari</t>
  </si>
  <si>
    <t>503020100</t>
  </si>
  <si>
    <t>503020101</t>
  </si>
  <si>
    <t>503030000</t>
  </si>
  <si>
    <t>Manutenzione e riparazione alle attrezzature sanitarie e scientifiche</t>
  </si>
  <si>
    <t>503030100</t>
  </si>
  <si>
    <t>503030101</t>
  </si>
  <si>
    <t>503030102</t>
  </si>
  <si>
    <t>Manutenzione e riparazione alle attrezzature sanitarie e scientifiche – Attività commerciale</t>
  </si>
  <si>
    <t>503040000</t>
  </si>
  <si>
    <t>Manutenzione e riparazione ai mobili e arredi</t>
  </si>
  <si>
    <t>503040100</t>
  </si>
  <si>
    <t>503040101</t>
  </si>
  <si>
    <t>503050000</t>
  </si>
  <si>
    <t>Manutenzione e riparazione agli automezzi</t>
  </si>
  <si>
    <t>503050100</t>
  </si>
  <si>
    <t>503050101</t>
  </si>
  <si>
    <t>503060000</t>
  </si>
  <si>
    <t>Altre manutenzioni e riparazioni</t>
  </si>
  <si>
    <t>503060100</t>
  </si>
  <si>
    <t>503060101</t>
  </si>
  <si>
    <t>503070000</t>
  </si>
  <si>
    <t>Manutenzioni e riparazioni da Aziende sanitarie pubbliche della Regione</t>
  </si>
  <si>
    <t>503070100</t>
  </si>
  <si>
    <t>503070101</t>
  </si>
  <si>
    <t>504000000</t>
  </si>
  <si>
    <t>Godimento di beni di terzi</t>
  </si>
  <si>
    <t>504010000</t>
  </si>
  <si>
    <t>Fitti passivi</t>
  </si>
  <si>
    <t>504010100</t>
  </si>
  <si>
    <t>Fitti passivi – area sanitaria</t>
  </si>
  <si>
    <t>504010101</t>
  </si>
  <si>
    <t>Fitti passivi - area sanitaria</t>
  </si>
  <si>
    <t>504010200</t>
  </si>
  <si>
    <t>Fitti passivi - area non sanitaria</t>
  </si>
  <si>
    <t>504010201</t>
  </si>
  <si>
    <t>504020000</t>
  </si>
  <si>
    <t>Canoni di noleggio</t>
  </si>
  <si>
    <t>504020100</t>
  </si>
  <si>
    <t>Canoni di noleggio - area sanitaria</t>
  </si>
  <si>
    <t>504020101</t>
  </si>
  <si>
    <t>504020200</t>
  </si>
  <si>
    <t>Canoni di noleggio - area non sanitaria</t>
  </si>
  <si>
    <t>504020201</t>
  </si>
  <si>
    <t>504030000</t>
  </si>
  <si>
    <t>Canoni di leasing</t>
  </si>
  <si>
    <t>504030100</t>
  </si>
  <si>
    <t>Canoni di leasing - area sanitaria</t>
  </si>
  <si>
    <t>504030101</t>
  </si>
  <si>
    <t>Canoni di leasing- area sanitaria</t>
  </si>
  <si>
    <t>504030200</t>
  </si>
  <si>
    <t>Canoni di leasing - area non sanitaria</t>
  </si>
  <si>
    <t>504030201</t>
  </si>
  <si>
    <t>Canoni di project financing</t>
  </si>
  <si>
    <t>Locazioni e noleggi da Aziende sanitarie pubbliche della Regione</t>
  </si>
  <si>
    <t xml:space="preserve">Locazioni e noleggi da Aziende sanitarie pubbliche della Regione </t>
  </si>
  <si>
    <t>505000000</t>
  </si>
  <si>
    <t>Personale del ruolo sanitario</t>
  </si>
  <si>
    <t>505010000</t>
  </si>
  <si>
    <t>Costo del personale dirigente ruolo sanitario</t>
  </si>
  <si>
    <t>505010100</t>
  </si>
  <si>
    <t>Costo del personale dirigente medico</t>
  </si>
  <si>
    <t>505010101</t>
  </si>
  <si>
    <t>Costo del personale dirigente medico - tempo indeterminato - Competenze fisse</t>
  </si>
  <si>
    <t>505010102</t>
  </si>
  <si>
    <t>Costo del personale dirigente medico - tempo indeterminato - Retribuzione di posizione</t>
  </si>
  <si>
    <t>505010103</t>
  </si>
  <si>
    <t>Costo del personale dirigente medico - tempo indeterminato - Indennità da particolari condizioni di lavoro</t>
  </si>
  <si>
    <t>505010104</t>
  </si>
  <si>
    <t>Costo del personale dirigente medico - tempo indeterminato - Retribuzione di risultato</t>
  </si>
  <si>
    <t>505010105</t>
  </si>
  <si>
    <t>Costo del personale dirigente medico - tempo indeterminato - Oneri Sociali</t>
  </si>
  <si>
    <t>505010106</t>
  </si>
  <si>
    <t>Costo del personale dirigente medico - tempo indeterminato - Accantonamento TFR</t>
  </si>
  <si>
    <t>505010107</t>
  </si>
  <si>
    <t>Costo del personale dirigente medico - tempo indeterminato - Compensi  per attività SUES 118</t>
  </si>
  <si>
    <t>505010108</t>
  </si>
  <si>
    <t>Costo del personale dirigente medico - tempo indeterminato - Oneri sociali su "Compensi  per attività SUES 118"</t>
  </si>
  <si>
    <t>505010109</t>
  </si>
  <si>
    <t>Costo del personale dirigente medico - tempo indeterminato - Altri costi del personale</t>
  </si>
  <si>
    <t>505010110</t>
  </si>
  <si>
    <t>Costo del personale dirigente medico - tempo indeterminato – Attività commerciale</t>
  </si>
  <si>
    <t>505010111</t>
  </si>
  <si>
    <t>Costo del personale dirigente medico - tempo determinato - Competenze fisse</t>
  </si>
  <si>
    <t>505010112</t>
  </si>
  <si>
    <t>Costo del personale dirigente medico - tempo determinato - Retribuzione di posizione</t>
  </si>
  <si>
    <t>505010113</t>
  </si>
  <si>
    <t>Costo del personale dirigente medico - tempo determinato - Indennità da particolari condizioni di lavoro</t>
  </si>
  <si>
    <t>505010114</t>
  </si>
  <si>
    <t>Costo del personale dirigente medico - tempo determinato - Retribuzione di risultato</t>
  </si>
  <si>
    <t>505010115</t>
  </si>
  <si>
    <t>Costo del personale dirigente medico - tempo determinato - Oneri Sociali</t>
  </si>
  <si>
    <t>505010116</t>
  </si>
  <si>
    <t>Costo del personale dirigente medico - tempo determinato - Accantonamento TFR</t>
  </si>
  <si>
    <t>505010117</t>
  </si>
  <si>
    <t>Costo del personale dirigente medico - tempo determinato - Compensi  per attività SUES 118</t>
  </si>
  <si>
    <t>505010118</t>
  </si>
  <si>
    <t>Costo del personale dirigente medico - tempo determinato - Oneri sociali su "Compensi  per attività SUES 118"</t>
  </si>
  <si>
    <t>505010119</t>
  </si>
  <si>
    <t>Costo del personale dirigente medico - tempo determinato - Altri costi del personale</t>
  </si>
  <si>
    <t>505010120</t>
  </si>
  <si>
    <t>Costo del personale dirigente medico  - altro</t>
  </si>
  <si>
    <t>505010200</t>
  </si>
  <si>
    <t>Costo del personale dirigente non medico</t>
  </si>
  <si>
    <t>505010201</t>
  </si>
  <si>
    <t>Costo del personale dirigente non medico - tempo indeterminato - Competenze fisse</t>
  </si>
  <si>
    <t>505010202</t>
  </si>
  <si>
    <t>Costo del personale dirigente non medico - tempo indeterminato - Retribuzione di posizione</t>
  </si>
  <si>
    <t>505010203</t>
  </si>
  <si>
    <t>Costo del personale dirigente non medico - tempo indeterminato - Indennità da particolari condizioni di lavoro</t>
  </si>
  <si>
    <t>505010204</t>
  </si>
  <si>
    <t>Costo del personale dirigente non medico - tempo indeterminato - Retribuzione di risultato</t>
  </si>
  <si>
    <t>505010205</t>
  </si>
  <si>
    <t>Costo del personale dirigente non medico - tempo indeterminato - Oneri Sociali</t>
  </si>
  <si>
    <t>505010206</t>
  </si>
  <si>
    <t>Costo del personale dirigente non medico - tempo indeterminato - Accantonamento TFR</t>
  </si>
  <si>
    <t>505010207</t>
  </si>
  <si>
    <t>Costo del personale dirigente non medico - tempo indeterminato - Compensi  per attività SUES 118</t>
  </si>
  <si>
    <t>505010208</t>
  </si>
  <si>
    <t>Costo del personale dirigente non medico - tempo indeterminato - Oneri sociali su "Compensi  per attività SUES 118"</t>
  </si>
  <si>
    <t>505010209</t>
  </si>
  <si>
    <t>Costo del personale dirigente non medico - tempo indeterminato - Altri costi del personale</t>
  </si>
  <si>
    <t>505010210</t>
  </si>
  <si>
    <t>Costo del personale dirigente non medico - tempo indeterminato – Attività commerciale</t>
  </si>
  <si>
    <t>505010211</t>
  </si>
  <si>
    <t>Costo del personale dirigente non medico - tempo determinato - Competenze fisse</t>
  </si>
  <si>
    <t>505010212</t>
  </si>
  <si>
    <t>Costo del personale dirigente non medico - tempo determinato - Retribuzione di posizione</t>
  </si>
  <si>
    <t>505010213</t>
  </si>
  <si>
    <t>Costo del personale dirigente non medico - tempo determinato - Indennità da particolari condizioni di lavoro</t>
  </si>
  <si>
    <t>505010214</t>
  </si>
  <si>
    <t>Costo del personale dirigente non medico - tempo determinato - Retribuzione di risultato</t>
  </si>
  <si>
    <t>505010215</t>
  </si>
  <si>
    <t>Costo del personale dirigente non medico - tempo determinato - Oneri Sociali</t>
  </si>
  <si>
    <t>505010216</t>
  </si>
  <si>
    <t>Costo del personale dirigente non medico - tempo determinato - Accantonamento TFR</t>
  </si>
  <si>
    <t>505010217</t>
  </si>
  <si>
    <t>Costo del personale dirigente non medico - tempo determinato - Compensi  per attività SUES 118</t>
  </si>
  <si>
    <t>505010218</t>
  </si>
  <si>
    <t>Costo del personale dirigente non medico - tempo determinato - Oneri sociali su "Compensi  per attività SUES 118"</t>
  </si>
  <si>
    <t>505010219</t>
  </si>
  <si>
    <t>Costo del personale dirigente non medico - tempo determinato - Altri costi del personale</t>
  </si>
  <si>
    <t>505010220</t>
  </si>
  <si>
    <t>Costo del personale dirigente non medico - altro</t>
  </si>
  <si>
    <t>505020000</t>
  </si>
  <si>
    <t>Costo del personale comparto ruolo sanitario</t>
  </si>
  <si>
    <t>505020100</t>
  </si>
  <si>
    <t>Costo del personale comparto ruolo sanitario - tempo indeterminato</t>
  </si>
  <si>
    <t>505020101</t>
  </si>
  <si>
    <t>Costo del personale comparto ruolo sanitario - tempo indeterminato - Competenze fisse</t>
  </si>
  <si>
    <t>505020105</t>
  </si>
  <si>
    <t>Costo del personale comparto ruolo sanitario - tempo indeterminato - Oneri Sociali</t>
  </si>
  <si>
    <t>505020106</t>
  </si>
  <si>
    <t>Costo del personale comparto ruolo sanitario - tempo indeterminato - Accantonamento TFR</t>
  </si>
  <si>
    <t>505020107</t>
  </si>
  <si>
    <t>Costo del personale comparto ruolo sanitario - tempo indeterminato - Compensi  per attività SUES 118</t>
  </si>
  <si>
    <t>505020108</t>
  </si>
  <si>
    <t>Costo del personale comparto ruolo sanitario - tempo indeterminato - Oneri sociali su "Compensi  per attività SUES 118"</t>
  </si>
  <si>
    <t>505020109</t>
  </si>
  <si>
    <t>Costo del personale comparto ruolo sanitario - tempo indeterminato - Altri costi del personale</t>
  </si>
  <si>
    <t>505020110</t>
  </si>
  <si>
    <t>Costo del personale comparto ruolo sanitario - tempo indeterminato – Attività commerciale</t>
  </si>
  <si>
    <t>Costo del personale comparto ruolo sanitario - tempo indeterminato - Fondo premialità e fasce</t>
  </si>
  <si>
    <t>Costo del personale comparto ruolo sanitario - tempo indeterminato - Condizioni di lavoro e incarichi</t>
  </si>
  <si>
    <t>505020200</t>
  </si>
  <si>
    <t>Costo del personale comparto ruolo sanitario - tempo determinato</t>
  </si>
  <si>
    <t>505020201</t>
  </si>
  <si>
    <t>Costo del personale comparto ruolo sanitario - tempo determinato - Competenze fisse</t>
  </si>
  <si>
    <t>505020205</t>
  </si>
  <si>
    <t>Costo del personale comparto ruolo sanitario - tempo determinato - Oneri Sociali</t>
  </si>
  <si>
    <t>505020206</t>
  </si>
  <si>
    <t>Costo del personale comparto ruolo sanitario - tempo determinato - Accantonamento TFR</t>
  </si>
  <si>
    <t>505020207</t>
  </si>
  <si>
    <t>Costo del personale comparto ruolo sanitario - tempo determinato - Compensi  per attività SUES 118</t>
  </si>
  <si>
    <t>505020208</t>
  </si>
  <si>
    <t>Costo del personale comparto ruolo sanitario - tempo determinato - Oneri sociali su "Compensi  per attività SUES 118"</t>
  </si>
  <si>
    <t>505020209</t>
  </si>
  <si>
    <t>Costo del personale comparto ruolo sanitario - tempo determinato - Altri costi del personale</t>
  </si>
  <si>
    <t>Costo del personale comparto ruolo sanitario - tempo determinato - Fondo premialità e fasce</t>
  </si>
  <si>
    <t>Costo del personale comparto ruolo sanitario - tempo determinato - Condizioni di lavoro e incarichi</t>
  </si>
  <si>
    <t>505020300</t>
  </si>
  <si>
    <t>Costo del personale comparto ruolo sanitario - altro</t>
  </si>
  <si>
    <t>505020301</t>
  </si>
  <si>
    <t>506000000</t>
  </si>
  <si>
    <t>Personale del ruolo professionale</t>
  </si>
  <si>
    <t>506010000</t>
  </si>
  <si>
    <t>Costo del personale dirigente ruolo professionale</t>
  </si>
  <si>
    <t>506010100</t>
  </si>
  <si>
    <t>Costo del personale dirigente ruolo professionale - tempo indeterminato</t>
  </si>
  <si>
    <t>506010101</t>
  </si>
  <si>
    <t>Costo del personale dirigente professionale - tempo indeterminato - Competenze fisse</t>
  </si>
  <si>
    <t>506010102</t>
  </si>
  <si>
    <t>Costo del personale dirigente professionale - tempo indeterminato - Retribuzione di posizione</t>
  </si>
  <si>
    <t>506010103</t>
  </si>
  <si>
    <t>Costo del personale dirigente professionale - tempo indeterminato - Indennità da particolari condizioni di lavoro</t>
  </si>
  <si>
    <t>506010104</t>
  </si>
  <si>
    <t>Costo del personale dirigente professionale - tempo indeterminato - Retribuzione di risultato</t>
  </si>
  <si>
    <t>506010105</t>
  </si>
  <si>
    <t>Costo del personale dirigente professionale - tempo indeterminato - Oneri Sociali</t>
  </si>
  <si>
    <t>506010106</t>
  </si>
  <si>
    <t>Costo del personale dirigente professionale - tempo indeterminato - Accantonamento TFR</t>
  </si>
  <si>
    <t>506010107</t>
  </si>
  <si>
    <t>Costo del personale dirigente professionale - tempo indeterminato - Altri costi del personale</t>
  </si>
  <si>
    <t>506010108</t>
  </si>
  <si>
    <t>Costo del personale dirigente professionale - tempo determinato – Attività commerciale</t>
  </si>
  <si>
    <t>506010200</t>
  </si>
  <si>
    <t>Costo del personale dirigente ruolo professionale - tempo determinato</t>
  </si>
  <si>
    <t>506010201</t>
  </si>
  <si>
    <t>Costo del personale dirigente professionale - tempo determinato - Competenze fisse</t>
  </si>
  <si>
    <t>506010202</t>
  </si>
  <si>
    <t>Costo del personale dirigente professionale - tempo determinato - Retribuzione di posizione</t>
  </si>
  <si>
    <t>506010203</t>
  </si>
  <si>
    <t>Costo del personale dirigente professionale - tempo determinato - Indennità da particolari condizioni di lavoro</t>
  </si>
  <si>
    <t>506010204</t>
  </si>
  <si>
    <t>Costo del personale dirigente professionale - tempo determinato - Retribuzione di risultato</t>
  </si>
  <si>
    <t>506010205</t>
  </si>
  <si>
    <t>Costo del personale dirigente professionale - tempo determinato - Oneri Sociali</t>
  </si>
  <si>
    <t>506010206</t>
  </si>
  <si>
    <t>Costo del personale dirigente professionale - tempo determinato - Accantonamento TFR</t>
  </si>
  <si>
    <t>506010207</t>
  </si>
  <si>
    <t>Costo del personale dirigente professionale - tempo determinato - Altri costi del personale</t>
  </si>
  <si>
    <t>506010300</t>
  </si>
  <si>
    <t>Costo del personale dirigente ruolo professionale - altro</t>
  </si>
  <si>
    <t>506010301</t>
  </si>
  <si>
    <t>506020000</t>
  </si>
  <si>
    <t>Costo del personale comparto ruolo professionale</t>
  </si>
  <si>
    <t>506020100</t>
  </si>
  <si>
    <t>Costo del personale comparto ruolo professionale - tempo indeterminato</t>
  </si>
  <si>
    <t>506020101</t>
  </si>
  <si>
    <t>Costo del personale comparto ruolo professionale - tempo indeterminato - Competenze fisse</t>
  </si>
  <si>
    <t>506020105</t>
  </si>
  <si>
    <t>Costo del personale comparto ruolo professionale - tempo indeterminato - Oneri Sociali</t>
  </si>
  <si>
    <t>506020106</t>
  </si>
  <si>
    <t>Costo del personale comparto ruolo professionale - tempo indeterminato - Accantonamento TFR</t>
  </si>
  <si>
    <t>506020107</t>
  </si>
  <si>
    <t>Costo del personale comparto ruolo professionale - tempo indeterminato - Altri costi del personale</t>
  </si>
  <si>
    <t>506020108</t>
  </si>
  <si>
    <t>Costo del personale comparto professionale - tempo determinato – Attività commerciale</t>
  </si>
  <si>
    <t>Costo del personale comparto ruolo professionale - tempo indeterminato - Fondo premialità e fasce</t>
  </si>
  <si>
    <t>Costo del personale comparto ruolo professionale - tempo indeterminato - Condizioni di lavoro e incarichi</t>
  </si>
  <si>
    <t>506020200</t>
  </si>
  <si>
    <t>Costo del personale comparto ruolo professionale - tempo determinato</t>
  </si>
  <si>
    <t>506020201</t>
  </si>
  <si>
    <t>Costo del personale comparto ruolo professionale - tempo determinato - Competenze fisse</t>
  </si>
  <si>
    <t>506020205</t>
  </si>
  <si>
    <t>Costo del personale comparto ruolo professionale - tempo determinato - Oneri Sociali</t>
  </si>
  <si>
    <t>506020206</t>
  </si>
  <si>
    <t>Costo del personale comparto ruolo professionale - tempo determinato - Accantonamento TFR</t>
  </si>
  <si>
    <t>506020207</t>
  </si>
  <si>
    <t>Costo del personale comparto ruolo professionale - tempo determinato - Altri costi del personale</t>
  </si>
  <si>
    <t>Costo del personale comparto ruolo professionale - tempo determinato - Fondo premialità e fasce</t>
  </si>
  <si>
    <t>Costo del personale comparto ruolo professionale - tempo determinato - Condizioni di lavoro e incarichi</t>
  </si>
  <si>
    <t>506020300</t>
  </si>
  <si>
    <t>Costo del personale comparto ruolo professionale - altro</t>
  </si>
  <si>
    <t>506020301</t>
  </si>
  <si>
    <t>507000000</t>
  </si>
  <si>
    <t>Personale del ruolo tecnico</t>
  </si>
  <si>
    <t>507010000</t>
  </si>
  <si>
    <t>Costo del personale dirigente ruolo tecnico</t>
  </si>
  <si>
    <t>507010100</t>
  </si>
  <si>
    <t>Costo del personale dirigente ruolo tecnico - tempo indeterminato</t>
  </si>
  <si>
    <t>507010101</t>
  </si>
  <si>
    <t>Costo del personale dirigente tecnico - tempo indeterminato - Competenze fisse</t>
  </si>
  <si>
    <t>507010102</t>
  </si>
  <si>
    <t>Costo del personale dirigente tecnico - tempo indeterminato - Retribuzione di posizione</t>
  </si>
  <si>
    <t>507010103</t>
  </si>
  <si>
    <t>Costo del personale dirigente tecnico - tempo indeterminato - Indennità da particolari condizioni di lavoro</t>
  </si>
  <si>
    <t>507010104</t>
  </si>
  <si>
    <t>Costo del personale dirigente tecnico - tempo indeterminato - Retribuzione di risultato</t>
  </si>
  <si>
    <t>507010105</t>
  </si>
  <si>
    <t>Costo del personale dirigente tecnico - tempo indeterminato - Oneri Sociali</t>
  </si>
  <si>
    <t>507010106</t>
  </si>
  <si>
    <t>Costo del personale dirigente tecnico - tempo indeterminato - Accantonamento TFR</t>
  </si>
  <si>
    <t>507010107</t>
  </si>
  <si>
    <t>Costo del personale dirigente ruolo tecnico - tempo indeterminato - Altri costi del personale</t>
  </si>
  <si>
    <t>507010108</t>
  </si>
  <si>
    <t>Costo del personale dirigente ruolo tecnico - tempo indeterminato – Attività commerciale</t>
  </si>
  <si>
    <t>507010200</t>
  </si>
  <si>
    <t>Costo del personale dirigente ruolo tecnico - tempo determinato</t>
  </si>
  <si>
    <t>507010201</t>
  </si>
  <si>
    <t>Costo del personale dirigente tecnico - tempo determinato - Competenze fisse</t>
  </si>
  <si>
    <t>507010202</t>
  </si>
  <si>
    <t>Costo del personale dirigente tecnico - tempo determinato - Retribuzione di posizione</t>
  </si>
  <si>
    <t>507010203</t>
  </si>
  <si>
    <t>Costo del personale dirigente tecnico - tempo determinato - Indennità da particolari condizioni di lavoro</t>
  </si>
  <si>
    <t>507010204</t>
  </si>
  <si>
    <t>Costo del personale dirigente tecnico - tempo determinato - Retribuzione di risultato</t>
  </si>
  <si>
    <t>507010205</t>
  </si>
  <si>
    <t>Costo del personale dirigente tecnico - tempo determinato - Oneri Sociali</t>
  </si>
  <si>
    <t>507010206</t>
  </si>
  <si>
    <t>Costo del personale dirigente tecnico - tempo determinato - Accantonamento TFR</t>
  </si>
  <si>
    <t>507010207</t>
  </si>
  <si>
    <t>Costo del personale dirigente ruolo tecnico - tempo determinato - Altri costi del personale</t>
  </si>
  <si>
    <t>507010300</t>
  </si>
  <si>
    <t>Costo del personale dirigente ruolo tecnico - altro</t>
  </si>
  <si>
    <t>507010301</t>
  </si>
  <si>
    <t>507020000</t>
  </si>
  <si>
    <t>Costo del personale comparto ruolo tecnico</t>
  </si>
  <si>
    <t>507020100</t>
  </si>
  <si>
    <t>Costo del personale comparto ruolo tecnico - tempo indeterminato</t>
  </si>
  <si>
    <t>507020101</t>
  </si>
  <si>
    <t>Costo del personale comparto ruolo tecnico - tempo indeterminato - Competenze fisse</t>
  </si>
  <si>
    <t>507020105</t>
  </si>
  <si>
    <t>Costo del personale comparto ruolo tecnico - tempo indeterminato - Oneri Sociali</t>
  </si>
  <si>
    <t>507020106</t>
  </si>
  <si>
    <t>Costo del personale comparto ruolo tecnico - tempo indeterminato - Accantonamento TFR</t>
  </si>
  <si>
    <t>507020107</t>
  </si>
  <si>
    <t>Costo del personale comparto ruolo tecnico - tempo indeterminato - Compensi  per attività SUES 118</t>
  </si>
  <si>
    <t>507020108</t>
  </si>
  <si>
    <t>Costo del personale comparto ruolo tecnico - tempo indeterminato - Oneri sociali su "Compensi  per attività SUES 118"</t>
  </si>
  <si>
    <t>507020109</t>
  </si>
  <si>
    <t>Costo del personale comparto ruolo tecnico - tempo indeterminato - Altri costi del personale</t>
  </si>
  <si>
    <t>507020110</t>
  </si>
  <si>
    <t>Costo del personale comparto ruolo tecnico - tempo indeterminato -Attività commerciale</t>
  </si>
  <si>
    <t>507020111</t>
  </si>
  <si>
    <t>Costo del personale comparto ruolo tecnico - tempo indeterminato - Fondo premialità e fasce</t>
  </si>
  <si>
    <t>507020112</t>
  </si>
  <si>
    <t>Costo del personale comparto ruolo tecnico - tempo indeterminato - Condizioni di lavoro e incarichi</t>
  </si>
  <si>
    <t>507020200</t>
  </si>
  <si>
    <t>Costo del personale comparto ruolo tecnico - tempo determinato</t>
  </si>
  <si>
    <t>507020201</t>
  </si>
  <si>
    <t>Costo del personale comparto ruolo tecnico - tempo determinato - Competenze fisse</t>
  </si>
  <si>
    <t>507020205</t>
  </si>
  <si>
    <t>Costo del personale comparto ruolo tecnico - tempo determinato - Oneri Sociali</t>
  </si>
  <si>
    <t>507020206</t>
  </si>
  <si>
    <t>Costo del personale comparto ruolo tecnico - tempo determinato - Accantonamento TFR</t>
  </si>
  <si>
    <t>507020207</t>
  </si>
  <si>
    <t>Costo del personale comparto ruolo tecnico - tempo determinato - Compensi  per attività SUES 118</t>
  </si>
  <si>
    <t>507020208</t>
  </si>
  <si>
    <t>Costo del personale comparto ruolo tecnico - tempo determinato - Oneri sociali su "Compensi  per attività SUES 118"</t>
  </si>
  <si>
    <t>507020209</t>
  </si>
  <si>
    <t>Costo del personale comparto ruolo tecnico - tempo determinato - Altri costi del personale</t>
  </si>
  <si>
    <t>Costo del personale comparto ruolo tecnico - tempo determinato - Fondo premialità e fasce</t>
  </si>
  <si>
    <t>Costo del personale comparto ruolo tecnico - tempo determinato - Condizioni di lavoro e incarichi</t>
  </si>
  <si>
    <t>507020300</t>
  </si>
  <si>
    <t>Costo del personale comparto ruolo tecnico - altro</t>
  </si>
  <si>
    <t>507020301</t>
  </si>
  <si>
    <t>508000000</t>
  </si>
  <si>
    <t>Personale del ruolo amministrativo</t>
  </si>
  <si>
    <t>508010000</t>
  </si>
  <si>
    <t>Costo del personale dirigente ruolo amministrativo</t>
  </si>
  <si>
    <t>508010100</t>
  </si>
  <si>
    <t>Costo del personale dirigente ruolo amministrativo - tempo indeterminato</t>
  </si>
  <si>
    <t>508010101</t>
  </si>
  <si>
    <t>Costo del personale dirigente amministrativo - tempo indeterminato - Competenze fisse</t>
  </si>
  <si>
    <t>508010102</t>
  </si>
  <si>
    <t>Costo del personale dirigente amministrativo - tempo indeterminato - Retribuzione di posizione</t>
  </si>
  <si>
    <t>508010103</t>
  </si>
  <si>
    <t>Costo del personale dirigente amministrativo - tempo indeterminato - Indennità da particolari condizioni di lavoro</t>
  </si>
  <si>
    <t>508010104</t>
  </si>
  <si>
    <t>Costo del personale dirigente amministrativo - tempo indeterminato - Retribuzione di risultato</t>
  </si>
  <si>
    <t>508010105</t>
  </si>
  <si>
    <t>Costo del personale dirigente amministrativo - tempo indeterminato - Oneri Sociali</t>
  </si>
  <si>
    <t>508010106</t>
  </si>
  <si>
    <t>Costo del personale dirigente amministrativo - tempo indeterminato - Accantonamento TFR</t>
  </si>
  <si>
    <t>508010107</t>
  </si>
  <si>
    <t>Costo del personale dirigente ruolo amministrativo - tempo indeterminato - Altri costi del personale</t>
  </si>
  <si>
    <t>508010108</t>
  </si>
  <si>
    <t>Costo del personale dirigente ruolo amministrativo - tempo indeterminato – Attività commerciale</t>
  </si>
  <si>
    <t>508010200</t>
  </si>
  <si>
    <t>Costo del personale dirigente ruolo amministrativo - tempo determinato</t>
  </si>
  <si>
    <t>508010201</t>
  </si>
  <si>
    <t>Costo del personale dirigente amministrativo - tempo determinato - Competenze fisse</t>
  </si>
  <si>
    <t>508010202</t>
  </si>
  <si>
    <t>Costo del personale dirigente amministrativo - tempo determinato - Retribuzione di posizione</t>
  </si>
  <si>
    <t>508010203</t>
  </si>
  <si>
    <t>Costo del personale dirigente amministrativo - tempo determinato - Indennità da particolari condizioni di lavoro</t>
  </si>
  <si>
    <t>508010204</t>
  </si>
  <si>
    <t>Costo del personale dirigente amministrativo - tempo determinato - Retribuzione di risultato</t>
  </si>
  <si>
    <t>508010205</t>
  </si>
  <si>
    <t>Costo del personale dirigente amministrativo - tempo determinato - Oneri Sociali</t>
  </si>
  <si>
    <t>508010206</t>
  </si>
  <si>
    <t>Costo del personale dirigente amministrativo - tempo determinato - Accantonamento TFR</t>
  </si>
  <si>
    <t>508010207</t>
  </si>
  <si>
    <t>Costo del personale dirigente ruolo amministrativo - tempo determinato - Altri costi del personale</t>
  </si>
  <si>
    <t>508010300</t>
  </si>
  <si>
    <t>Costo del personale dirigente ruolo amministrativo - altro</t>
  </si>
  <si>
    <t>508010301</t>
  </si>
  <si>
    <t>508020000</t>
  </si>
  <si>
    <t>Costo del personale comparto ruolo amministrativo</t>
  </si>
  <si>
    <t>508020100</t>
  </si>
  <si>
    <t>Costo del personale comparto ruolo amministrativo - tempo indeterminato</t>
  </si>
  <si>
    <t>508020101</t>
  </si>
  <si>
    <t>Costo del personale comparto ruolo amministrativo - tempo indeterminato - Competenze fisse</t>
  </si>
  <si>
    <t>508020105</t>
  </si>
  <si>
    <t>Costo del personale comparto ruolo amministrativo - tempo indeterminato - Oneri Sociali</t>
  </si>
  <si>
    <t>508020106</t>
  </si>
  <si>
    <t>Costo del personale comparto ruolo amministrativo - tempo indeterminato - Accantonamento TFR</t>
  </si>
  <si>
    <t>508020107</t>
  </si>
  <si>
    <t>Costo del personale comparto ruolo amministrativo - tempo indeterminato - Compensi  per attività SUES 118</t>
  </si>
  <si>
    <t>508020108</t>
  </si>
  <si>
    <t>Costo del personale comparto ruolo amministrativo - tempo indeterminato - Oneri sociali su "Compensi  per attività SUES 118"</t>
  </si>
  <si>
    <t>508020109</t>
  </si>
  <si>
    <t>Costo del personale comparto ruolo amministrativo - tempo indeterminato - Altri costi del personale</t>
  </si>
  <si>
    <t>508020110</t>
  </si>
  <si>
    <t>Costo del personale comparto ruolo amministrativo - tempo indeterminato – Attività commerciale</t>
  </si>
  <si>
    <t>Costo del personale comparto ruolo amministrativo - tempo indeterminato - Fondo premialità e fasce</t>
  </si>
  <si>
    <t>Costo del personale comparto ruolo amministrativo - tempo indeterminato - Condizioni di lavoro e incarichi</t>
  </si>
  <si>
    <t>508020200</t>
  </si>
  <si>
    <t>Costo del personale comparto ruolo amministrativo - tempo determinato</t>
  </si>
  <si>
    <t>508020201</t>
  </si>
  <si>
    <t>Costo del personale comparto ruolo amministrativo - tempo determinato - Competenze fisse</t>
  </si>
  <si>
    <t>508020205</t>
  </si>
  <si>
    <t>Costo del personale comparto ruolo amministrativo - tempo determinato - Oneri Sociali</t>
  </si>
  <si>
    <t>508020206</t>
  </si>
  <si>
    <t>Costo del personale comparto ruolo amministrativo - tempo determinato - Accantonamento TFR</t>
  </si>
  <si>
    <t>508020207</t>
  </si>
  <si>
    <t>Costo del personale comparto ruolo amministrativo - tempo determinato - Compensi  per attività SUES 118</t>
  </si>
  <si>
    <t>508020208</t>
  </si>
  <si>
    <t>Costo del personale comparto ruolo amministrativo - tempo determinato - Oneri sociali su "Compensi  per attività SUES 118"</t>
  </si>
  <si>
    <t>508020209</t>
  </si>
  <si>
    <t>Costo del personale comparto ruolo amministrativo - tempo determinato - Altri costi del personale</t>
  </si>
  <si>
    <t>Costo del personale comparto ruolo amministrativo - tempo determinato - Fondo premialità e fasce</t>
  </si>
  <si>
    <t>Costo del personale comparto ruolo amministrativo - tempo determinato - Condizioni di lavoro e incarichi</t>
  </si>
  <si>
    <t>508020300</t>
  </si>
  <si>
    <t>Costo del personale comparto ruolo amministrativo - altro</t>
  </si>
  <si>
    <t>508020301</t>
  </si>
  <si>
    <t>509000000</t>
  </si>
  <si>
    <t>Oneri diversi di gestione</t>
  </si>
  <si>
    <t>509010000</t>
  </si>
  <si>
    <t>Imposte e tasse (escluso IRAP e IRES)</t>
  </si>
  <si>
    <t>509010100</t>
  </si>
  <si>
    <t>IMU</t>
  </si>
  <si>
    <t>Tassa rifiuti solidi urbani ed assimilati</t>
  </si>
  <si>
    <t>Altre imposte e tasse</t>
  </si>
  <si>
    <t>509010104</t>
  </si>
  <si>
    <t>TASI</t>
  </si>
  <si>
    <t>509020000</t>
  </si>
  <si>
    <t>Perdite su crediti</t>
  </si>
  <si>
    <t>509020100</t>
  </si>
  <si>
    <t>509020101</t>
  </si>
  <si>
    <t>509030000</t>
  </si>
  <si>
    <t>Altri oneri diversi di gestione</t>
  </si>
  <si>
    <t>509030100</t>
  </si>
  <si>
    <t>Indennità, rimborso spese e oneri sociali per gli Organi Direttivi e Collegio Sindacale</t>
  </si>
  <si>
    <t>509030101</t>
  </si>
  <si>
    <t>Indennità  Direttore Generale</t>
  </si>
  <si>
    <t>509030102</t>
  </si>
  <si>
    <t>Rimborso spese Direttore Generale</t>
  </si>
  <si>
    <t>509030103</t>
  </si>
  <si>
    <t>Oneri sociali Direttore Generale</t>
  </si>
  <si>
    <t>509030104</t>
  </si>
  <si>
    <t>Indennità  Direttore Amministrativo</t>
  </si>
  <si>
    <t>509030105</t>
  </si>
  <si>
    <t>Rimborso spese Direttore Amministrativo</t>
  </si>
  <si>
    <t>509030106</t>
  </si>
  <si>
    <t>Oneri sociali Direttore Amministrativo</t>
  </si>
  <si>
    <t>509030107</t>
  </si>
  <si>
    <t>Indennità  Direttore Sanitario</t>
  </si>
  <si>
    <t>509030108</t>
  </si>
  <si>
    <t>Rimborso spese Direttore Sanitario</t>
  </si>
  <si>
    <t>Oneri sociali Direttore Sanitario</t>
  </si>
  <si>
    <t>Indennità  Collegio Sindacale</t>
  </si>
  <si>
    <t>509030111</t>
  </si>
  <si>
    <t>Rimborso spese Collegio Sindacale</t>
  </si>
  <si>
    <t>509030112</t>
  </si>
  <si>
    <t>Oneri sociali Collegio Sindacale</t>
  </si>
  <si>
    <t>Indennità, rimborso spese e oneri sociali OIV</t>
  </si>
  <si>
    <t>509030200</t>
  </si>
  <si>
    <t>509030201</t>
  </si>
  <si>
    <t>Spese legali da decreti ingiuntivi, liti, arbitraggi, risarcimenti e transazioni</t>
  </si>
  <si>
    <t>Spese postali</t>
  </si>
  <si>
    <t>509030203</t>
  </si>
  <si>
    <t>Spese condominiali</t>
  </si>
  <si>
    <t>509030204</t>
  </si>
  <si>
    <t>Spese per abbonamenti a riviste</t>
  </si>
  <si>
    <t>509030205</t>
  </si>
  <si>
    <t>Spese per canone RAI – TV e internet</t>
  </si>
  <si>
    <t>509030206</t>
  </si>
  <si>
    <t>Spese di pubblicità</t>
  </si>
  <si>
    <t>509030207</t>
  </si>
  <si>
    <t>Spese di rappresentanza</t>
  </si>
  <si>
    <t>509030208</t>
  </si>
  <si>
    <t>Rimborso spese personale dipendente</t>
  </si>
  <si>
    <t>509030209</t>
  </si>
  <si>
    <t>Multe e ammende</t>
  </si>
  <si>
    <t>Arrotondamenti passivi</t>
  </si>
  <si>
    <t>509030211</t>
  </si>
  <si>
    <t>Abbuoni e sconti passivi</t>
  </si>
  <si>
    <t>509030212</t>
  </si>
  <si>
    <t>Altri costi – Attività commerciale</t>
  </si>
  <si>
    <t>509030213</t>
  </si>
  <si>
    <t>Spese per imposta di bollo</t>
  </si>
  <si>
    <t>Soccombenze spese legali</t>
  </si>
  <si>
    <t>509030299</t>
  </si>
  <si>
    <t>Altri oneri diversi di gestione da Aziende sanitarie pubbliche della Regione</t>
  </si>
  <si>
    <t>Altri oneri diversi di gestione - per Autoassicurazione</t>
  </si>
  <si>
    <t>510000000</t>
  </si>
  <si>
    <t>Ammortamenti delle immobilizzazioni immateriali</t>
  </si>
  <si>
    <t>510010000</t>
  </si>
  <si>
    <t>510010100</t>
  </si>
  <si>
    <t>510010101</t>
  </si>
  <si>
    <t>Ammortamenti dei costi di impianto e di ampliamento</t>
  </si>
  <si>
    <t>510010102</t>
  </si>
  <si>
    <t>Ammortamenti dei costi di ricerca e sviluppo</t>
  </si>
  <si>
    <t>510010103</t>
  </si>
  <si>
    <t>Ammortamenti dei diritti di brevetto e di utilizzazione delle opere dell'ingegno</t>
  </si>
  <si>
    <t>510010104</t>
  </si>
  <si>
    <t>Ammortamenti dei costi di concessioni, licenze, marchi e diritti simili</t>
  </si>
  <si>
    <t>510010105</t>
  </si>
  <si>
    <t>Ammortamenti dei costi per migliorie su beni di terzi</t>
  </si>
  <si>
    <t>510010106</t>
  </si>
  <si>
    <t>Ammortamenti dei costi di pubblicità</t>
  </si>
  <si>
    <t>510010107</t>
  </si>
  <si>
    <t>Ammortamenti delle altre immobilizzazioni immateriali</t>
  </si>
  <si>
    <t>511000000</t>
  </si>
  <si>
    <t>Ammortamento dei fabbricati</t>
  </si>
  <si>
    <t>511010000</t>
  </si>
  <si>
    <t>Ammortamenti fabbricati non strumentali (disponibili)</t>
  </si>
  <si>
    <t>511010100</t>
  </si>
  <si>
    <t>511010101</t>
  </si>
  <si>
    <t>511020000</t>
  </si>
  <si>
    <t>Ammortamenti fabbricati strumentali (indisponibili)</t>
  </si>
  <si>
    <t>511020100</t>
  </si>
  <si>
    <t>511020101</t>
  </si>
  <si>
    <t>512000000</t>
  </si>
  <si>
    <t>Ammortamenti delle altre immobilizzazioni materiali</t>
  </si>
  <si>
    <t>512010000</t>
  </si>
  <si>
    <t>512010100</t>
  </si>
  <si>
    <t>512010101</t>
  </si>
  <si>
    <t>Ammortamenti di impianti e macchinari sanitari</t>
  </si>
  <si>
    <t>512010102</t>
  </si>
  <si>
    <t>Ammortamenti di impianti e macchinari non sanitari</t>
  </si>
  <si>
    <t>512010103</t>
  </si>
  <si>
    <t>Ammortamenti di attrezzature sanitarie e scientifiche</t>
  </si>
  <si>
    <t>512010104</t>
  </si>
  <si>
    <t>Ammortamenti di mobili e arredi</t>
  </si>
  <si>
    <t>512010105</t>
  </si>
  <si>
    <t>Ammortamenti automezzi</t>
  </si>
  <si>
    <t>512010106</t>
  </si>
  <si>
    <t>Ammortamenti autovetture</t>
  </si>
  <si>
    <t>512010107</t>
  </si>
  <si>
    <t>Ammortamenti ambulanze</t>
  </si>
  <si>
    <t>512010108</t>
  </si>
  <si>
    <t>Ammortamenti altri mezzi di trasporto</t>
  </si>
  <si>
    <t>512010109</t>
  </si>
  <si>
    <t>Ammortamenti macchine ordinarie d'ufficio</t>
  </si>
  <si>
    <t>512010110</t>
  </si>
  <si>
    <t>Ammortamenti attrezzature informatiche</t>
  </si>
  <si>
    <t>512010111</t>
  </si>
  <si>
    <t>Ammortamenti strumentario chirurgico</t>
  </si>
  <si>
    <t>512010112</t>
  </si>
  <si>
    <t>513000000</t>
  </si>
  <si>
    <t>Svalutazione delle immobilizzazioni immateriali e materiali</t>
  </si>
  <si>
    <t>513010000</t>
  </si>
  <si>
    <t>513010100</t>
  </si>
  <si>
    <t>513010101</t>
  </si>
  <si>
    <t>514000000</t>
  </si>
  <si>
    <t>Svalutazione dei crediti</t>
  </si>
  <si>
    <t>514010000</t>
  </si>
  <si>
    <t>514010100</t>
  </si>
  <si>
    <t>514010101</t>
  </si>
  <si>
    <t>515000000</t>
  </si>
  <si>
    <t>Rimanenze iniziali</t>
  </si>
  <si>
    <t>515010000</t>
  </si>
  <si>
    <t>Rimanenze sanitarie iniziali</t>
  </si>
  <si>
    <t>515010100</t>
  </si>
  <si>
    <t>515010101</t>
  </si>
  <si>
    <t>Rimanenze iniziali Medicinali - con AIC- eccetto vaccini, emoderivati, ossigeno e mezzi di contrasto</t>
  </si>
  <si>
    <t>515010102</t>
  </si>
  <si>
    <t>Rimanenze iniziali Mezzi di contrasto per radiologia</t>
  </si>
  <si>
    <t>515010103</t>
  </si>
  <si>
    <t>Rimanenze iniziali Ossigeno - con AIC</t>
  </si>
  <si>
    <t>Rimanenze iniziali altri gas medicali con AIC</t>
  </si>
  <si>
    <t>515010104</t>
  </si>
  <si>
    <t>Rimanenze iniziali Emoderivati con AIC- ad eccezione di produzione regionale</t>
  </si>
  <si>
    <t>515010105</t>
  </si>
  <si>
    <t>Rimanenze iniziali Ossigeno - senza AIC</t>
  </si>
  <si>
    <t>515010106</t>
  </si>
  <si>
    <t>Rimanenze iniziali Medicinali - senza AIC- eccetto ossigeno</t>
  </si>
  <si>
    <t>Rimanenze iniziali Emoderivati di produzione regionale da pubblico (Aziende sanitarie pubbliche della Regione) - Mobilità intraregionale</t>
  </si>
  <si>
    <t>Rimanenze iniziali Emoderivati di produzione regionale da pubblico (Aziende sanitarie pubbliche della Regione) - Mobilità extraregionale</t>
  </si>
  <si>
    <t>Rimanenze iniziali Emoderivati di produzione regionale da altri soggetti</t>
  </si>
  <si>
    <t>Rimanenze iniziali Prodotti farmaceutici ed emoderivati da Aziende sanitarie pubbliche della Regione</t>
  </si>
  <si>
    <t>Rimanenze iniziali Radiofarmaci con AIC</t>
  </si>
  <si>
    <t>Rimanenze iniziali Farmaci PHT - per la distribuzione per conto (DPC)</t>
  </si>
  <si>
    <t>Rimanenze iniziali Medicinali Esteri</t>
  </si>
  <si>
    <t>Rimanenze iniziali Formule magistrali ed officinali, compresi i farmaci galenici ed i radio farmaci</t>
  </si>
  <si>
    <t>Rimanenze iniziali altri gas medicali senza AIC</t>
  </si>
  <si>
    <t>515010108</t>
  </si>
  <si>
    <t>Rimanenze iniziali Sangue ed emocomponenti da pubblico (Aziende sanitarie pubbliche della Regione)  - Mobilità intraregionale</t>
  </si>
  <si>
    <t>515010109</t>
  </si>
  <si>
    <t>Rimanenze iniziali Sangue ed emocomponenti da pubblico (Aziende sanitarie pubbliche della Regione)  - Mobilità extra Regione</t>
  </si>
  <si>
    <t>515010110</t>
  </si>
  <si>
    <t xml:space="preserve">Rimanenze iniziali Sangue ed emocomponenti da altri soggetti </t>
  </si>
  <si>
    <t>Rimanenze iniziali Sangue ed emocomponenti da Aziende sanitarie pubbliche della Regione</t>
  </si>
  <si>
    <t>515010111</t>
  </si>
  <si>
    <t>Rimanenze iniziali Dispositivi da somministrazione, prelievo e raccolta (A)</t>
  </si>
  <si>
    <t>515010112</t>
  </si>
  <si>
    <t>Rimanenze iniziali Presidi medico-chirurgici specialistici (B, G, N, Q, R, U)</t>
  </si>
  <si>
    <t>515010113</t>
  </si>
  <si>
    <t>Rimanenze iniziali Presidi medico-chirurgici generici (H, M, T01, T02, T03)</t>
  </si>
  <si>
    <t>515010114</t>
  </si>
  <si>
    <t>Rimanenze iniziali Dispositivi per apparato cardiocircolatorio (C)</t>
  </si>
  <si>
    <t>515010115</t>
  </si>
  <si>
    <t>Rimanenze iniziali Disinfettanti e prodotti per sterilizzazione e dispositivi vari (D, S)</t>
  </si>
  <si>
    <t>515010116</t>
  </si>
  <si>
    <t>Rimanenze iniziali Materiale per dialisi (F)</t>
  </si>
  <si>
    <t>515010117</t>
  </si>
  <si>
    <t>Rimanenze iniziali Strumentario chirurgico (K, L)</t>
  </si>
  <si>
    <t>515010118</t>
  </si>
  <si>
    <t>Rimanenze iniziali Materiale radiografico (Z 13)</t>
  </si>
  <si>
    <t>515010119</t>
  </si>
  <si>
    <t>Rimanenze iniziali Supporti o ausili tecnici per persone disabili (Y)</t>
  </si>
  <si>
    <t>515010120</t>
  </si>
  <si>
    <t>Rimanenze iniziali Ausili per incontinenza (T04)</t>
  </si>
  <si>
    <t>515010121</t>
  </si>
  <si>
    <t>Rimanenze iniziali Dispositivi protesici impiantabili e prodotti per osteosintesi (P)</t>
  </si>
  <si>
    <t>515010122</t>
  </si>
  <si>
    <t>Rimanenze iniziali Dispositivi vari (V, Z11 e Z12)</t>
  </si>
  <si>
    <t>515010123</t>
  </si>
  <si>
    <t>Rimanenze iniziali Dispositivi impiantabili attivi (J)</t>
  </si>
  <si>
    <t>515010124</t>
  </si>
  <si>
    <t>Rimanenze iniziali Reagenti Diagnostici (W1)</t>
  </si>
  <si>
    <t>515010125</t>
  </si>
  <si>
    <t>Rimanenze iniziali Dispositivi medico diagnostici in vitro (IVD) (W2, W3)</t>
  </si>
  <si>
    <t>Rimanenze iniziali Dispositivi medici da Aziende sanitarie pubbliche della Regione</t>
  </si>
  <si>
    <t>515010126</t>
  </si>
  <si>
    <t>Rimanenze iniziali Prodotti dietetici</t>
  </si>
  <si>
    <t>Rimanenze iniziali Prodotti dietetici da Aziende sanitarie pubbliche della Regione</t>
  </si>
  <si>
    <t>515010127</t>
  </si>
  <si>
    <t>Rimanenze iniziali Materiali per la profilassi (vaccini con AIC)</t>
  </si>
  <si>
    <t>Rimanenze iniziali Materiali per la profilassi (vaccini senza AIC compresi quelli importati dall'estero)</t>
  </si>
  <si>
    <t>Rimanenze iniziali Materiali per la profilassi (vaccini) da Aziende sanitarie pubbliche della Regione</t>
  </si>
  <si>
    <t>515010128</t>
  </si>
  <si>
    <t>Rimanenze iniziali Prodotti chimici</t>
  </si>
  <si>
    <t>Rimanenze iniziali Prodotti chimici da Aziende sanitarie pubbliche della Regione</t>
  </si>
  <si>
    <t>515010129</t>
  </si>
  <si>
    <t>Rimanenze iniziali Farmaci per uso veterinario</t>
  </si>
  <si>
    <t>515010130</t>
  </si>
  <si>
    <t>Rimanenze iniziali Altri materiali e prodotti per uso veterinario</t>
  </si>
  <si>
    <t>Rimanenze iniziali Materiali e prodotti per uso veterinario da Aziende sanitarie pubbliche della Regione</t>
  </si>
  <si>
    <t>515010132</t>
  </si>
  <si>
    <t>Rimanenze iniziali Altri beni e prodotti sanitari – Attività commerciale</t>
  </si>
  <si>
    <t>Rimanenze iniziali Altri beni e prodotti sanitari da Aziende sanitarie pubbliche della Regione</t>
  </si>
  <si>
    <t>515010199</t>
  </si>
  <si>
    <t>Rimanenze iniziali Altri beni e prodotti sanitari</t>
  </si>
  <si>
    <t>515020000</t>
  </si>
  <si>
    <t>Rimanenze non sanitarie iniziali</t>
  </si>
  <si>
    <t>515020100</t>
  </si>
  <si>
    <t>515020101</t>
  </si>
  <si>
    <t>Rimanenze iniziali Prodotti alimentari</t>
  </si>
  <si>
    <t>515020102</t>
  </si>
  <si>
    <t>Rimanenze iniziali Materiali di guardaroba, di pulizia e di convivenza in genere</t>
  </si>
  <si>
    <t>515020103</t>
  </si>
  <si>
    <t>Rimanenze iniziali Combustibili carburanti e lubrificanti</t>
  </si>
  <si>
    <t>Rimanenze iniziali carburanti e lubrificanti ad uso trasporto</t>
  </si>
  <si>
    <t>515020104</t>
  </si>
  <si>
    <t>Rimanenze iniziali Supporti informatici e cancelleria</t>
  </si>
  <si>
    <t>515020105</t>
  </si>
  <si>
    <t>Rimanenze iniziali Materiale per la manutenzione</t>
  </si>
  <si>
    <t>515020106</t>
  </si>
  <si>
    <t>Rimanenze iniziali Beni e prodotti non sanitari da Aziende sanitarie pubbliche della Regione</t>
  </si>
  <si>
    <t>515020107</t>
  </si>
  <si>
    <t>Rimanenze iniziali Altri beni e prodotti non sanitari – Attività commerciale</t>
  </si>
  <si>
    <t>515020199</t>
  </si>
  <si>
    <t>Rimanenze iniziali Altri beni e prodotti non sanitari</t>
  </si>
  <si>
    <t>516000000</t>
  </si>
  <si>
    <t>Accantonamenti dell’esercizio</t>
  </si>
  <si>
    <t>516010000</t>
  </si>
  <si>
    <t>Accantonamenti per rischi</t>
  </si>
  <si>
    <t>516010100</t>
  </si>
  <si>
    <t>Accantonamenti per cause civili ed oneri processuali</t>
  </si>
  <si>
    <t>Accantonamenti per contenzioso personale dipendente</t>
  </si>
  <si>
    <t>516010103</t>
  </si>
  <si>
    <t>Accantonamenti per rischi connessi all'acquisto di prestazioni sanitarie da privato</t>
  </si>
  <si>
    <t>516010104</t>
  </si>
  <si>
    <t>Accantonamenti per copertura diretta dei rischi (autoassicurazione)</t>
  </si>
  <si>
    <t>516010105</t>
  </si>
  <si>
    <t>Accantonamenti per copertura diretta dei rischi (autoassicurazione) - Attività commerciale</t>
  </si>
  <si>
    <t>Accantonamenti per franchigia assicurativa</t>
  </si>
  <si>
    <t>516010199</t>
  </si>
  <si>
    <t>Altri accantonamenti per rischi</t>
  </si>
  <si>
    <t>Accantonamenti per interessi di mora</t>
  </si>
  <si>
    <t>516020000</t>
  </si>
  <si>
    <t>Accantonamenti per premio di operosità (SUMAI)</t>
  </si>
  <si>
    <t>516020100</t>
  </si>
  <si>
    <t>516020101</t>
  </si>
  <si>
    <t>516030000</t>
  </si>
  <si>
    <t>Accantonamenti per quote inutilizzate di contributi vincolati</t>
  </si>
  <si>
    <t>516030500</t>
  </si>
  <si>
    <t>Accantonamenti per quote inutilizzate contributi da Regione per quota FS "finalizzato"</t>
  </si>
  <si>
    <t>516030100</t>
  </si>
  <si>
    <t>Accantonamenti per quote inutilizzate contributi da Regione per quota F.S. vincolato</t>
  </si>
  <si>
    <t>516030102</t>
  </si>
  <si>
    <t>Accantonamenti per quote inutilizzate contributi da Regione per quota Progetti obiettivo di PSN</t>
  </si>
  <si>
    <t>516030103</t>
  </si>
  <si>
    <t>Accantonamenti per quote inutilizzate contributi da Regione per quota rinnovo convenzioni L 133/08</t>
  </si>
  <si>
    <t>516030104</t>
  </si>
  <si>
    <t>Accantonamenti per quote inutilizzate contributi da Regione per quota emersione extracomunitari L 102/09</t>
  </si>
  <si>
    <t>516030105</t>
  </si>
  <si>
    <t>Accantonamenti per quote inutilizzate contributi da Regione per quota medicina Penitenziaria Dlvo 230/99</t>
  </si>
  <si>
    <t>516030106</t>
  </si>
  <si>
    <t>Accantonamenti per quote inutilizzate contributi da Regione per quota hanseniani L 31/86</t>
  </si>
  <si>
    <t>516030107</t>
  </si>
  <si>
    <t>Accantonamenti per quote inutilizzate contributi da Regione per quota Fibrosi Cistica L 362/98</t>
  </si>
  <si>
    <t>516030110</t>
  </si>
  <si>
    <t>Accantonamenti per quote inutilizzate contributi da Regione per quota Borse studio MG L 109/88</t>
  </si>
  <si>
    <t>516030111</t>
  </si>
  <si>
    <t>Accantonamenti per quote inutilizzate contributi da Regione per quota Veterinaria L 218/88</t>
  </si>
  <si>
    <t>516030112</t>
  </si>
  <si>
    <t>Accantonamenti per quote inutilizzate contributi da Regione per quota Aids L 135/90</t>
  </si>
  <si>
    <t>516030199</t>
  </si>
  <si>
    <t>Accantonamenti per quote inutilizzate contributi da Regione per altre quote FSR vincolato</t>
  </si>
  <si>
    <t>516030200</t>
  </si>
  <si>
    <t>Accantonamenti per quote inutilizzate contributi da soggetti pubblici (extra fondo) vincolati</t>
  </si>
  <si>
    <t>516030300</t>
  </si>
  <si>
    <t>Accantonamenti per quote inutilizzate contributi da soggetti pubblici per ricerca</t>
  </si>
  <si>
    <t>516030301</t>
  </si>
  <si>
    <t>516030400</t>
  </si>
  <si>
    <t>Accantonamenti per quote inutilizzate contributi vincolati da privati</t>
  </si>
  <si>
    <t>516030401</t>
  </si>
  <si>
    <t>Accantonamenti per quote inutilizzate contributi da soggetti privati per ricerca</t>
  </si>
  <si>
    <t>516040000</t>
  </si>
  <si>
    <t>Altri accantonamenti</t>
  </si>
  <si>
    <t>516040200</t>
  </si>
  <si>
    <t>Accantonamenti rinnovi convenzioni MMG/PLS/MCA</t>
  </si>
  <si>
    <t>516040300</t>
  </si>
  <si>
    <t>Accantonamenti rinnovi convenzioni medici Sumai</t>
  </si>
  <si>
    <t>516040400</t>
  </si>
  <si>
    <t>Accantonamenti rinnovi contrattuali: dirigenza medica</t>
  </si>
  <si>
    <t>516040401</t>
  </si>
  <si>
    <t>516040500</t>
  </si>
  <si>
    <t>Accantonamenti rinnovi contrattuali: dirigenza non medica</t>
  </si>
  <si>
    <t>516040501</t>
  </si>
  <si>
    <t>516040600</t>
  </si>
  <si>
    <t>Accantonamenti rinnovi contrattuali: comparto</t>
  </si>
  <si>
    <t>516040601</t>
  </si>
  <si>
    <t>Accantonamenti per Trattamento di fine rapporto dipendenti</t>
  </si>
  <si>
    <t>Accantonamenti per Trattamenti di quiescenza e simili</t>
  </si>
  <si>
    <t>Accantonamenti per Fondi integrativi pensione</t>
  </si>
  <si>
    <t>Accantonamenti Incentivi funzioni tecniche art. 113 D.lgs 50/2016</t>
  </si>
  <si>
    <t>516040700</t>
  </si>
  <si>
    <t>516040702</t>
  </si>
  <si>
    <t>Accantonamenti recuperi spese legali v/privati</t>
  </si>
  <si>
    <t>6</t>
  </si>
  <si>
    <t>600000000</t>
  </si>
  <si>
    <t>PROVENTI E ONERI FINANZIARI</t>
  </si>
  <si>
    <t>601000000</t>
  </si>
  <si>
    <t>Interessi attivi</t>
  </si>
  <si>
    <t>601010000</t>
  </si>
  <si>
    <t>Interessi attivi su c/tesoreria unica</t>
  </si>
  <si>
    <t>601010100</t>
  </si>
  <si>
    <t>601010101</t>
  </si>
  <si>
    <t>601020000</t>
  </si>
  <si>
    <t>Interessi attivi su c/c postali e bancari</t>
  </si>
  <si>
    <t>601020100</t>
  </si>
  <si>
    <t>601020101</t>
  </si>
  <si>
    <t>Interessi attivi su c/c bancari</t>
  </si>
  <si>
    <t>601020102</t>
  </si>
  <si>
    <t>Interessi attivi su c/c postali</t>
  </si>
  <si>
    <t>601030000</t>
  </si>
  <si>
    <t>Altri interessi attivi</t>
  </si>
  <si>
    <t>601030100</t>
  </si>
  <si>
    <t>601030101</t>
  </si>
  <si>
    <t>602000000</t>
  </si>
  <si>
    <t>Altri proventi</t>
  </si>
  <si>
    <t>602010000</t>
  </si>
  <si>
    <t>Proventi da partecipazioni</t>
  </si>
  <si>
    <t>602010100</t>
  </si>
  <si>
    <t>602010101</t>
  </si>
  <si>
    <t>602020000</t>
  </si>
  <si>
    <t>Proventi finanziari da crediti iscritti nelle immobilizzazioni</t>
  </si>
  <si>
    <t>602020100</t>
  </si>
  <si>
    <t>602020101</t>
  </si>
  <si>
    <t>602030000</t>
  </si>
  <si>
    <t>Proventi finanziari da titoli iscritti nelle immobilizzazioni</t>
  </si>
  <si>
    <t>602030100</t>
  </si>
  <si>
    <t>602030101</t>
  </si>
  <si>
    <t>602040000</t>
  </si>
  <si>
    <t>Altri proventi finanziari diversi dai precedenti</t>
  </si>
  <si>
    <t>602040100</t>
  </si>
  <si>
    <t>602040101</t>
  </si>
  <si>
    <t>602050000</t>
  </si>
  <si>
    <t>Utili su cambi</t>
  </si>
  <si>
    <t>602050100</t>
  </si>
  <si>
    <t>602050101</t>
  </si>
  <si>
    <t>603000000</t>
  </si>
  <si>
    <t>Interessi passivi</t>
  </si>
  <si>
    <t>603010000</t>
  </si>
  <si>
    <t>Interessi passivi su anticipazioni di cassa</t>
  </si>
  <si>
    <t>603010100</t>
  </si>
  <si>
    <t>603010101</t>
  </si>
  <si>
    <t>Interessi passivi su anticipazioni di tesoreria</t>
  </si>
  <si>
    <t>603020000</t>
  </si>
  <si>
    <t>Interessi passivi su mutui</t>
  </si>
  <si>
    <t>603020100</t>
  </si>
  <si>
    <t>603020101</t>
  </si>
  <si>
    <t>603030000</t>
  </si>
  <si>
    <t>Altri interessi passivi</t>
  </si>
  <si>
    <t>603030100</t>
  </si>
  <si>
    <t>Interessi moratori e rivalutazione monetaria</t>
  </si>
  <si>
    <t>603030102</t>
  </si>
  <si>
    <t>604000000</t>
  </si>
  <si>
    <t>Altri oneri</t>
  </si>
  <si>
    <t>604010000</t>
  </si>
  <si>
    <t>Altri oneri finanziari</t>
  </si>
  <si>
    <t>604010100</t>
  </si>
  <si>
    <t>604010101</t>
  </si>
  <si>
    <t>Spese e commissioni bancarie</t>
  </si>
  <si>
    <t>604010102</t>
  </si>
  <si>
    <t>Spese e commissioni postali</t>
  </si>
  <si>
    <t>604010103</t>
  </si>
  <si>
    <t>604020000</t>
  </si>
  <si>
    <t>Perdite su cambi</t>
  </si>
  <si>
    <t>604020100</t>
  </si>
  <si>
    <t>604020101</t>
  </si>
  <si>
    <t>7</t>
  </si>
  <si>
    <t>700000000</t>
  </si>
  <si>
    <t>RETTIFICHE DI VALORE DI ATTIVITÀ FINANZIARIE</t>
  </si>
  <si>
    <t>701000000</t>
  </si>
  <si>
    <t>Rivalutazioni</t>
  </si>
  <si>
    <t>701010000</t>
  </si>
  <si>
    <t>701010100</t>
  </si>
  <si>
    <t>701010101</t>
  </si>
  <si>
    <t>702000000</t>
  </si>
  <si>
    <t>Svalutazioni</t>
  </si>
  <si>
    <t>702010000</t>
  </si>
  <si>
    <t>702010100</t>
  </si>
  <si>
    <t>702010101</t>
  </si>
  <si>
    <t>8</t>
  </si>
  <si>
    <t>800000000</t>
  </si>
  <si>
    <t>PROVENTI E ONERI STRAORDINARI</t>
  </si>
  <si>
    <t>801000000</t>
  </si>
  <si>
    <t>Proventi straordinari</t>
  </si>
  <si>
    <t>801010000</t>
  </si>
  <si>
    <t>Plusvalenze</t>
  </si>
  <si>
    <t>801010100</t>
  </si>
  <si>
    <t>801010101</t>
  </si>
  <si>
    <t>801020000</t>
  </si>
  <si>
    <t>Altri proventi straordinari</t>
  </si>
  <si>
    <t>801020100</t>
  </si>
  <si>
    <t>Proventi da donazioni e liberalità diverse</t>
  </si>
  <si>
    <t>801020101</t>
  </si>
  <si>
    <t>801020200</t>
  </si>
  <si>
    <t>Sopravvenienze attive</t>
  </si>
  <si>
    <t>Sopravvenienze attive per quote F.S. vincolato</t>
  </si>
  <si>
    <t>801020201</t>
  </si>
  <si>
    <t>Sopravvenienze attive v/Aziende sanitarie pubbliche della Regione</t>
  </si>
  <si>
    <t>801020202</t>
  </si>
  <si>
    <t>Sopravvenienze attive v/terzi relative alla mobilità extraregionale</t>
  </si>
  <si>
    <t>Sopravvenienze attive v/terzi relative al personale</t>
  </si>
  <si>
    <t>801020204</t>
  </si>
  <si>
    <t>Sopravvenienze attive v/terzi relative alle convenzioni con medici di base</t>
  </si>
  <si>
    <t>801020205</t>
  </si>
  <si>
    <t>Sopravvenienze attive v/terzi relative alle convenzioni per la specialistica</t>
  </si>
  <si>
    <t>801020206</t>
  </si>
  <si>
    <t>Sopravvenienze attive v/terzi relative all'acquisto prestazioni sanitarie da operatori accreditati</t>
  </si>
  <si>
    <t>Sopravvenienze attive v/terzi relative all'acquisto di beni e servizi</t>
  </si>
  <si>
    <t>Altre sopravvenienze attive v/terzi</t>
  </si>
  <si>
    <t>801020300</t>
  </si>
  <si>
    <t>Insussistenze attive</t>
  </si>
  <si>
    <t>801020301</t>
  </si>
  <si>
    <t>Insussistenze attive v/Aziende sanitarie pubbliche della Regione</t>
  </si>
  <si>
    <t>801020302</t>
  </si>
  <si>
    <t>Insussistenze attive v/terzi relative alla mobilità extraregionale</t>
  </si>
  <si>
    <t>801020303</t>
  </si>
  <si>
    <t>Insussistenze attive v/terzi relative al personale</t>
  </si>
  <si>
    <t>801020304</t>
  </si>
  <si>
    <t>Insussistenze attive v/terzi relative alle convenzioni con medici di base</t>
  </si>
  <si>
    <t>801020305</t>
  </si>
  <si>
    <t>Insussistenze attive v/terzi relative alle convenzioni per la specialistica</t>
  </si>
  <si>
    <t>801020306</t>
  </si>
  <si>
    <t>Insussistenze attive v/terzi relative all'acquisto prestazioni sanitarie da operatori accreditati</t>
  </si>
  <si>
    <t>801020307</t>
  </si>
  <si>
    <t>Insussistenze attive v/terzi relative all'acquisto di beni e servizi</t>
  </si>
  <si>
    <t>Altre insussistenze attive v/terzi</t>
  </si>
  <si>
    <t>801020400</t>
  </si>
  <si>
    <t>801020401</t>
  </si>
  <si>
    <t>802000000</t>
  </si>
  <si>
    <t>Oneri straordinari</t>
  </si>
  <si>
    <t>802010000</t>
  </si>
  <si>
    <t>Minusvalenze</t>
  </si>
  <si>
    <t>802010100</t>
  </si>
  <si>
    <t>802010101</t>
  </si>
  <si>
    <t>802020000</t>
  </si>
  <si>
    <t>Altri oneri straordinari</t>
  </si>
  <si>
    <t>802020100</t>
  </si>
  <si>
    <t>Oneri tributari da esercizi precedenti</t>
  </si>
  <si>
    <t>802020101</t>
  </si>
  <si>
    <t>802020200</t>
  </si>
  <si>
    <t>Oneri da cause civili ed oneri processuali</t>
  </si>
  <si>
    <t>802020201</t>
  </si>
  <si>
    <t>802020300</t>
  </si>
  <si>
    <t>Sopravvenienze passive</t>
  </si>
  <si>
    <t>802020301</t>
  </si>
  <si>
    <t>Sopravvenienze passive v/Aziende sanitarie pubbliche relative alla mobilità intraregionale</t>
  </si>
  <si>
    <t>Altre sopravvenienze passive v/Aziende sanitarie pubbliche della Regione</t>
  </si>
  <si>
    <t>802020303</t>
  </si>
  <si>
    <t>Sopravvenienze passive v/terzi relative alla mobilità extraregionale</t>
  </si>
  <si>
    <t>802020304</t>
  </si>
  <si>
    <t>Sopravvenienze passive v/terzi relative al personale -  dirigenza medica e veterinaria - per arretrati CCNL</t>
  </si>
  <si>
    <t>802020305</t>
  </si>
  <si>
    <t>Sopravvenienze passive v/terzi relative al personale -  dirigenza medica e veterinaria - Varie</t>
  </si>
  <si>
    <t>802020306</t>
  </si>
  <si>
    <t>Sopravvenienze passive v/terzi relative al personale -  altra dirigenza non medica - per arretrati CCNL</t>
  </si>
  <si>
    <t>802020307</t>
  </si>
  <si>
    <t>Sopravvenienze passive v/terzi relative al personale -  altra dirigenza non medica - Varie</t>
  </si>
  <si>
    <t>802020308</t>
  </si>
  <si>
    <t>Sopravvenienze passive v/terzi relative al personale -  comparto - per arretrati CCNL</t>
  </si>
  <si>
    <t>802020309</t>
  </si>
  <si>
    <t>Sopravvenienze passive v/terzi relative al personale - comparto - Varie</t>
  </si>
  <si>
    <t>802020310</t>
  </si>
  <si>
    <t>Sopravvenienze passive v/terzi relative alle convenzioni con i MMG per arretrati da rinnovi ACNL</t>
  </si>
  <si>
    <t>802020311</t>
  </si>
  <si>
    <t>Sopravvenienze passive v/terzi relative alle convenzioni con i MMG - Varie</t>
  </si>
  <si>
    <t>802020312</t>
  </si>
  <si>
    <t>Sopravvenienze passive v/terzi relative alle convenzioni con i PLS per arretrati da rinnovi ACNL</t>
  </si>
  <si>
    <t>802020313</t>
  </si>
  <si>
    <t>Sopravvenienze passive v/terzi relative alle convenzioni con i PLS - Varie</t>
  </si>
  <si>
    <t>802020314</t>
  </si>
  <si>
    <t>Sopravvenienze passive v/terzi relative alle convenzioni con medici di base - altro</t>
  </si>
  <si>
    <t>802020315</t>
  </si>
  <si>
    <t>Sopravvenienze passive v/terzi relative alle convenzioni per la specialistica</t>
  </si>
  <si>
    <t>Sopravvenienze passive v/terzi relative all'acquisto prestazioni sanitarie da operatori accreditati</t>
  </si>
  <si>
    <t>Sopravvenienze passive v/terzi relative all'acquisto di beni e servizi</t>
  </si>
  <si>
    <t>Altre sopravvenienze passive v/terzi</t>
  </si>
  <si>
    <t>802020400</t>
  </si>
  <si>
    <t>Insussistenze passive</t>
  </si>
  <si>
    <t>Insussistenze passive per quote F.S. vincolato</t>
  </si>
  <si>
    <t>802020401</t>
  </si>
  <si>
    <t>Insussistenze passive v/Aziende sanitarie pubbliche della Regione</t>
  </si>
  <si>
    <t>802020402</t>
  </si>
  <si>
    <t>Insussistenze passive v/terzi relative alla mobilità extraregionale</t>
  </si>
  <si>
    <t>802020403</t>
  </si>
  <si>
    <t>Insussistenze passive v/terzi relative al personale</t>
  </si>
  <si>
    <t>802020404</t>
  </si>
  <si>
    <t>Insussistenze passive v/terzi relative alle convenzioni con medici di base</t>
  </si>
  <si>
    <t>802020405</t>
  </si>
  <si>
    <t>Insussistenze passive v/terzi relative alle convenzioni per la specialistica</t>
  </si>
  <si>
    <t>802020406</t>
  </si>
  <si>
    <t>Insussistenze passive v/terzi relative all'acquisto prestazioni sanitarie da operatori accreditati</t>
  </si>
  <si>
    <t>Insussistenze passive v/terzi relative all'acquisto di beni e servizi</t>
  </si>
  <si>
    <t>Altre insussistenze passive v/terzi</t>
  </si>
  <si>
    <t>802020500</t>
  </si>
  <si>
    <t>802020501</t>
  </si>
  <si>
    <t>Y</t>
  </si>
  <si>
    <t>9</t>
  </si>
  <si>
    <t>900000000</t>
  </si>
  <si>
    <t>IMPOSTE E TASSE</t>
  </si>
  <si>
    <t>901000000</t>
  </si>
  <si>
    <t>IRAP</t>
  </si>
  <si>
    <t>901010000</t>
  </si>
  <si>
    <t>IRAP relativa a personale dipendente</t>
  </si>
  <si>
    <t>901010100</t>
  </si>
  <si>
    <t>901010101</t>
  </si>
  <si>
    <t>901010102</t>
  </si>
  <si>
    <t>IRAP su compensi per SUES 118</t>
  </si>
  <si>
    <t>901020000</t>
  </si>
  <si>
    <t>IRAP relativa a collaboratori e personale assimilato a lavoro dipendente</t>
  </si>
  <si>
    <t>901020100</t>
  </si>
  <si>
    <t>901020102</t>
  </si>
  <si>
    <t>IRAP relativa a medici specialisti ambulatoriali interni</t>
  </si>
  <si>
    <t>901020103</t>
  </si>
  <si>
    <t xml:space="preserve">IRAP relativa a veterinari in rapporto di convenzione </t>
  </si>
  <si>
    <t>901020104</t>
  </si>
  <si>
    <t>IRAP relativa ad altri Professionisti (Biologi, Chimici e Psicologi)</t>
  </si>
  <si>
    <t>IRAP relativa agli Organi di Direzione</t>
  </si>
  <si>
    <t>901020106</t>
  </si>
  <si>
    <t>IRAP relativa a Collegio Sindacale</t>
  </si>
  <si>
    <t>901020107</t>
  </si>
  <si>
    <t>IRAP relativa a veterinari in rapporto di convenzione attività progettuale</t>
  </si>
  <si>
    <t>901020108</t>
  </si>
  <si>
    <t>IRAP relativa a medici per assistenza Continuità assistenziale</t>
  </si>
  <si>
    <t>901020109</t>
  </si>
  <si>
    <t>IRAP relativa a medici per assistenza Emergenza Sanitaria Territoriale</t>
  </si>
  <si>
    <t>901020110</t>
  </si>
  <si>
    <t>IRAP relativa a medici per Medicina dei Servizi</t>
  </si>
  <si>
    <t>901030000</t>
  </si>
  <si>
    <t>901030100</t>
  </si>
  <si>
    <t>901030101</t>
  </si>
  <si>
    <t>901040000</t>
  </si>
  <si>
    <t>IRAP relativa ad attività commerciale</t>
  </si>
  <si>
    <t>901040100</t>
  </si>
  <si>
    <t>901040101</t>
  </si>
  <si>
    <t>902000000</t>
  </si>
  <si>
    <t>IRES</t>
  </si>
  <si>
    <t>902010000</t>
  </si>
  <si>
    <t>IRES su attività istituzionale</t>
  </si>
  <si>
    <t>902010100</t>
  </si>
  <si>
    <t>902010101</t>
  </si>
  <si>
    <t>902020000</t>
  </si>
  <si>
    <t>IRES su attività commerciale</t>
  </si>
  <si>
    <t>902020100</t>
  </si>
  <si>
    <t>902020101</t>
  </si>
  <si>
    <t>903000000</t>
  </si>
  <si>
    <t>Accantonamento a F.do Imposte (Accertamenti, condoni, ecc.)</t>
  </si>
  <si>
    <t>903010000</t>
  </si>
  <si>
    <t>903010100</t>
  </si>
  <si>
    <t>903010101</t>
  </si>
  <si>
    <r>
      <t>BA0410+BA0490+BA0640+BA0700+BA0750+BA0800+BA0900+BA0960+BA1030+BA1140+</t>
    </r>
    <r>
      <rPr>
        <b/>
        <sz val="8"/>
        <color rgb="FFFF0000"/>
        <rFont val="Arial"/>
        <family val="2"/>
      </rPr>
      <t>BA1300</t>
    </r>
    <r>
      <rPr>
        <sz val="8"/>
        <rFont val="Arial"/>
        <family val="2"/>
      </rPr>
      <t>+BA1540+BA2730+BA2840+EA0410+EA0420+EA0430+EA0510+EA0520+EA0530+BA1541+BA1542</t>
    </r>
  </si>
  <si>
    <r>
      <t>BA1280-</t>
    </r>
    <r>
      <rPr>
        <b/>
        <sz val="8"/>
        <color rgb="FFFF0000"/>
        <rFont val="Arial"/>
        <family val="2"/>
      </rPr>
      <t>BA1300</t>
    </r>
  </si>
  <si>
    <t>Ricavi GSA per differenziale saldo mobilità interregionale</t>
  </si>
  <si>
    <t>404030113</t>
  </si>
  <si>
    <t>Proventi per prestazioni sanitarie da COVID-19</t>
  </si>
  <si>
    <t>404030114</t>
  </si>
  <si>
    <t>Proventi per prestazioni veterinarie D.lgs. 32/2021 - Area A</t>
  </si>
  <si>
    <t>404030115</t>
  </si>
  <si>
    <t>Proventi per prestazioni sanitarie D.lgs. 32/2021</t>
  </si>
  <si>
    <t>404030116</t>
  </si>
  <si>
    <t>Proventi per prestazioni veterinarie D.lgs. 32/2021 - Area B</t>
  </si>
  <si>
    <t>501011309</t>
  </si>
  <si>
    <t>Prodotti farmaceutici ed emoderivati - Farmaci PHT - per la Distribuzione per conto (DPC) - da Aziende sanitarie pubbliche della Regione</t>
  </si>
  <si>
    <t>502011401</t>
  </si>
  <si>
    <t>502011411</t>
  </si>
  <si>
    <t>Valori da ribaltare</t>
  </si>
  <si>
    <t>R07010</t>
  </si>
  <si>
    <t>R07020</t>
  </si>
  <si>
    <t>R07030</t>
  </si>
  <si>
    <t>R07040</t>
  </si>
  <si>
    <t>R07050</t>
  </si>
  <si>
    <t>404030117</t>
  </si>
  <si>
    <t>Proventi per prestazioni veterinarie D.lgs. 32/2021 - Area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</si>
</sst>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_-* #,##0_-;\-* #,##0_-;_-* &quot;-&quot;??_-;_-@_-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  <font>
      <i/>
      <sz val="8"/>
      <color rgb="FFFF0000"/>
      <name val="Arial"/>
      <family val="2"/>
    </font>
    <font>
      <i/>
      <sz val="8"/>
      <name val="Arial"/>
      <family val="2"/>
    </font>
    <font>
      <b/>
      <i/>
      <sz val="8"/>
      <color rgb="FFFF0000"/>
      <name val="Arial"/>
      <family val="2"/>
    </font>
    <font>
      <sz val="12"/>
      <name val="Times New Roman"/>
      <family val="1"/>
    </font>
    <font>
      <sz val="12"/>
      <name val="Tahoma"/>
      <family val="2"/>
    </font>
    <font>
      <sz val="12"/>
      <color rgb="FFFF000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u/>
      <sz val="10"/>
      <name val="Tahoma"/>
      <family val="2"/>
    </font>
    <font>
      <strike/>
      <sz val="10"/>
      <color rgb="FFFF0000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b/>
      <i/>
      <sz val="10"/>
      <name val="Tahoma"/>
      <family val="2"/>
    </font>
    <font>
      <sz val="14"/>
      <color theme="1"/>
      <name val="Calibri"/>
      <family val="2"/>
      <scheme val="minor"/>
    </font>
    <font>
      <b/>
      <i/>
      <u/>
      <sz val="10"/>
      <name val="Tahoma"/>
      <family val="2"/>
    </font>
    <font>
      <strike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color indexed="5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1"/>
      </left>
      <right style="medium">
        <color indexed="61"/>
      </right>
      <top style="medium">
        <color indexed="61"/>
      </top>
      <bottom/>
      <diagonal/>
    </border>
    <border>
      <left style="medium">
        <color indexed="61"/>
      </left>
      <right/>
      <top style="medium">
        <color indexed="61"/>
      </top>
      <bottom/>
      <diagonal/>
    </border>
    <border>
      <left/>
      <right/>
      <top style="medium">
        <color indexed="61"/>
      </top>
      <bottom/>
      <diagonal/>
    </border>
    <border>
      <left/>
      <right style="medium">
        <color indexed="61"/>
      </right>
      <top style="medium">
        <color indexed="6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4" fillId="0" borderId="0"/>
    <xf numFmtId="0" fontId="15" fillId="0" borderId="0"/>
    <xf numFmtId="0" fontId="3" fillId="0" borderId="0"/>
    <xf numFmtId="164" fontId="28" fillId="0" borderId="0" applyFont="0" applyFill="0" applyBorder="0" applyAlignment="0" applyProtection="0"/>
    <xf numFmtId="0" fontId="34" fillId="0" borderId="0"/>
    <xf numFmtId="165" fontId="4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0">
    <xf numFmtId="0" fontId="0" fillId="0" borderId="0" xfId="0"/>
    <xf numFmtId="0" fontId="6" fillId="0" borderId="0" xfId="0" applyFont="1"/>
    <xf numFmtId="0" fontId="8" fillId="0" borderId="7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11" fillId="0" borderId="0" xfId="0" applyFont="1"/>
    <xf numFmtId="0" fontId="10" fillId="0" borderId="1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/>
    <xf numFmtId="0" fontId="5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5" fillId="0" borderId="0" xfId="0" applyFont="1"/>
    <xf numFmtId="16" fontId="6" fillId="0" borderId="13" xfId="0" quotePrefix="1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1" fillId="3" borderId="0" xfId="0" applyFont="1" applyFill="1"/>
    <xf numFmtId="0" fontId="14" fillId="0" borderId="0" xfId="0" applyFont="1"/>
    <xf numFmtId="0" fontId="5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6" fillId="9" borderId="0" xfId="2" applyFont="1" applyFill="1" applyAlignment="1">
      <alignment vertical="center"/>
    </xf>
    <xf numFmtId="0" fontId="16" fillId="0" borderId="0" xfId="2" applyFont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19" fillId="0" borderId="20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21" xfId="1" applyFont="1" applyBorder="1" applyAlignment="1">
      <alignment vertical="center" wrapText="1"/>
    </xf>
    <xf numFmtId="0" fontId="19" fillId="0" borderId="19" xfId="1" applyFont="1" applyBorder="1" applyAlignment="1">
      <alignment horizontal="center" vertical="center" wrapText="1"/>
    </xf>
    <xf numFmtId="0" fontId="19" fillId="0" borderId="19" xfId="1" applyFont="1" applyBorder="1" applyAlignment="1">
      <alignment vertical="center" wrapText="1"/>
    </xf>
    <xf numFmtId="0" fontId="19" fillId="3" borderId="0" xfId="1" applyFont="1" applyFill="1" applyAlignment="1">
      <alignment vertical="center"/>
    </xf>
    <xf numFmtId="0" fontId="16" fillId="9" borderId="0" xfId="2" applyFont="1" applyFill="1" applyAlignment="1">
      <alignment vertical="center" wrapText="1"/>
    </xf>
    <xf numFmtId="0" fontId="16" fillId="3" borderId="0" xfId="2" applyFont="1" applyFill="1" applyAlignment="1">
      <alignment vertical="center" wrapText="1"/>
    </xf>
    <xf numFmtId="0" fontId="20" fillId="0" borderId="22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left" vertical="center" wrapText="1"/>
    </xf>
    <xf numFmtId="0" fontId="20" fillId="0" borderId="23" xfId="1" applyFont="1" applyBorder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22" fillId="0" borderId="18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left" vertical="center" wrapText="1"/>
    </xf>
    <xf numFmtId="0" fontId="20" fillId="3" borderId="22" xfId="1" applyFont="1" applyFill="1" applyBorder="1" applyAlignment="1">
      <alignment horizontal="center" vertical="center" wrapText="1"/>
    </xf>
    <xf numFmtId="0" fontId="21" fillId="3" borderId="22" xfId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vertical="center" wrapText="1"/>
    </xf>
    <xf numFmtId="0" fontId="20" fillId="3" borderId="25" xfId="1" applyFont="1" applyFill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0" fillId="0" borderId="25" xfId="1" applyFont="1" applyBorder="1" applyAlignment="1">
      <alignment horizontal="center" vertical="center" wrapText="1"/>
    </xf>
    <xf numFmtId="0" fontId="24" fillId="0" borderId="22" xfId="1" applyFont="1" applyBorder="1" applyAlignment="1">
      <alignment horizontal="center" vertical="center" wrapText="1"/>
    </xf>
    <xf numFmtId="0" fontId="17" fillId="0" borderId="0" xfId="2" applyFont="1" applyAlignment="1">
      <alignment vertical="center" wrapText="1"/>
    </xf>
    <xf numFmtId="0" fontId="20" fillId="0" borderId="22" xfId="1" quotePrefix="1" applyFont="1" applyBorder="1" applyAlignment="1">
      <alignment horizontal="center" vertical="center" wrapText="1"/>
    </xf>
    <xf numFmtId="0" fontId="20" fillId="3" borderId="0" xfId="1" applyFont="1" applyFill="1" applyAlignment="1">
      <alignment vertical="center"/>
    </xf>
    <xf numFmtId="0" fontId="20" fillId="0" borderId="0" xfId="1" applyFont="1" applyAlignment="1">
      <alignment vertical="center"/>
    </xf>
    <xf numFmtId="0" fontId="21" fillId="3" borderId="0" xfId="1" applyFont="1" applyFill="1" applyAlignment="1">
      <alignment vertical="center"/>
    </xf>
    <xf numFmtId="0" fontId="16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20" fillId="3" borderId="0" xfId="2" applyFont="1" applyFill="1" applyAlignment="1">
      <alignment horizontal="right" vertical="center"/>
    </xf>
    <xf numFmtId="0" fontId="20" fillId="3" borderId="0" xfId="2" applyFont="1" applyFill="1" applyAlignment="1">
      <alignment horizontal="center" vertical="center"/>
    </xf>
    <xf numFmtId="0" fontId="21" fillId="3" borderId="0" xfId="2" applyFont="1" applyFill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20" fillId="3" borderId="0" xfId="2" applyFont="1" applyFill="1" applyAlignment="1">
      <alignment vertical="center"/>
    </xf>
    <xf numFmtId="0" fontId="21" fillId="3" borderId="0" xfId="2" applyFont="1" applyFill="1" applyAlignment="1">
      <alignment vertical="center"/>
    </xf>
    <xf numFmtId="0" fontId="20" fillId="0" borderId="24" xfId="1" applyFont="1" applyBorder="1" applyAlignment="1">
      <alignment horizontal="left" vertical="center" wrapText="1"/>
    </xf>
    <xf numFmtId="0" fontId="21" fillId="0" borderId="23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26" fillId="0" borderId="0" xfId="3" applyFont="1"/>
    <xf numFmtId="0" fontId="25" fillId="11" borderId="13" xfId="3" applyFont="1" applyFill="1" applyBorder="1" applyAlignment="1">
      <alignment horizontal="center" vertical="center" wrapText="1"/>
    </xf>
    <xf numFmtId="0" fontId="26" fillId="0" borderId="13" xfId="3" applyFont="1" applyBorder="1"/>
    <xf numFmtId="0" fontId="26" fillId="0" borderId="13" xfId="3" applyFont="1" applyBorder="1" applyAlignment="1">
      <alignment wrapText="1"/>
    </xf>
    <xf numFmtId="0" fontId="26" fillId="0" borderId="13" xfId="3" applyFont="1" applyBorder="1" applyAlignment="1">
      <alignment horizontal="center" vertical="center"/>
    </xf>
    <xf numFmtId="0" fontId="26" fillId="0" borderId="9" xfId="3" applyFont="1" applyBorder="1" applyAlignment="1">
      <alignment horizontal="center" vertical="center"/>
    </xf>
    <xf numFmtId="0" fontId="26" fillId="14" borderId="13" xfId="3" applyFont="1" applyFill="1" applyBorder="1"/>
    <xf numFmtId="0" fontId="26" fillId="14" borderId="13" xfId="3" applyFont="1" applyFill="1" applyBorder="1" applyAlignment="1">
      <alignment wrapText="1"/>
    </xf>
    <xf numFmtId="0" fontId="26" fillId="14" borderId="13" xfId="3" applyFont="1" applyFill="1" applyBorder="1" applyAlignment="1">
      <alignment horizontal="center" vertical="center"/>
    </xf>
    <xf numFmtId="0" fontId="26" fillId="14" borderId="9" xfId="3" applyFont="1" applyFill="1" applyBorder="1" applyAlignment="1">
      <alignment horizontal="center" vertical="center"/>
    </xf>
    <xf numFmtId="0" fontId="26" fillId="10" borderId="13" xfId="3" applyFont="1" applyFill="1" applyBorder="1" applyAlignment="1">
      <alignment wrapText="1"/>
    </xf>
    <xf numFmtId="0" fontId="26" fillId="10" borderId="13" xfId="3" applyFont="1" applyFill="1" applyBorder="1"/>
    <xf numFmtId="0" fontId="26" fillId="10" borderId="13" xfId="3" applyFont="1" applyFill="1" applyBorder="1" applyAlignment="1">
      <alignment horizontal="center" vertical="center"/>
    </xf>
    <xf numFmtId="0" fontId="26" fillId="15" borderId="9" xfId="3" applyFont="1" applyFill="1" applyBorder="1" applyAlignment="1">
      <alignment horizontal="center" vertical="center"/>
    </xf>
    <xf numFmtId="0" fontId="27" fillId="0" borderId="13" xfId="3" applyFont="1" applyBorder="1"/>
    <xf numFmtId="0" fontId="27" fillId="0" borderId="13" xfId="3" applyFont="1" applyBorder="1" applyAlignment="1">
      <alignment wrapText="1"/>
    </xf>
    <xf numFmtId="0" fontId="27" fillId="15" borderId="9" xfId="3" applyFont="1" applyFill="1" applyBorder="1" applyAlignment="1">
      <alignment horizontal="center" vertical="center"/>
    </xf>
    <xf numFmtId="0" fontId="26" fillId="13" borderId="13" xfId="3" applyFont="1" applyFill="1" applyBorder="1" applyAlignment="1">
      <alignment horizontal="center" vertical="center"/>
    </xf>
    <xf numFmtId="0" fontId="26" fillId="0" borderId="0" xfId="3" applyFont="1" applyAlignment="1">
      <alignment wrapText="1"/>
    </xf>
    <xf numFmtId="0" fontId="26" fillId="0" borderId="0" xfId="3" applyFont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19" fillId="0" borderId="18" xfId="1" applyFont="1" applyBorder="1" applyAlignment="1">
      <alignment horizontal="center" vertical="center" wrapText="1"/>
    </xf>
    <xf numFmtId="0" fontId="19" fillId="0" borderId="18" xfId="1" applyFont="1" applyBorder="1" applyAlignment="1">
      <alignment horizontal="left" vertical="center" wrapText="1"/>
    </xf>
    <xf numFmtId="0" fontId="29" fillId="0" borderId="18" xfId="1" applyFont="1" applyBorder="1" applyAlignment="1">
      <alignment horizontal="center" vertical="center" wrapText="1"/>
    </xf>
    <xf numFmtId="0" fontId="29" fillId="0" borderId="18" xfId="1" applyFont="1" applyBorder="1" applyAlignment="1">
      <alignment horizontal="left" vertical="center" wrapText="1"/>
    </xf>
    <xf numFmtId="0" fontId="19" fillId="0" borderId="22" xfId="1" applyFont="1" applyBorder="1" applyAlignment="1">
      <alignment horizontal="center" vertical="center" wrapText="1"/>
    </xf>
    <xf numFmtId="164" fontId="30" fillId="0" borderId="25" xfId="4" applyFont="1" applyBorder="1" applyAlignment="1">
      <alignment horizontal="center" vertical="center" wrapText="1"/>
    </xf>
    <xf numFmtId="0" fontId="31" fillId="0" borderId="18" xfId="1" applyFont="1" applyBorder="1" applyAlignment="1">
      <alignment horizontal="center" vertical="center" wrapText="1"/>
    </xf>
    <xf numFmtId="0" fontId="31" fillId="0" borderId="18" xfId="1" applyFont="1" applyBorder="1" applyAlignment="1">
      <alignment horizontal="left" vertical="center" wrapText="1"/>
    </xf>
    <xf numFmtId="0" fontId="27" fillId="14" borderId="13" xfId="3" applyFont="1" applyFill="1" applyBorder="1"/>
    <xf numFmtId="0" fontId="27" fillId="14" borderId="13" xfId="3" applyFont="1" applyFill="1" applyBorder="1" applyAlignment="1">
      <alignment wrapText="1"/>
    </xf>
    <xf numFmtId="0" fontId="27" fillId="0" borderId="13" xfId="3" applyFont="1" applyBorder="1" applyAlignment="1">
      <alignment vertical="center"/>
    </xf>
    <xf numFmtId="0" fontId="32" fillId="0" borderId="13" xfId="3" applyFont="1" applyBorder="1"/>
    <xf numFmtId="0" fontId="32" fillId="0" borderId="13" xfId="3" applyFont="1" applyBorder="1" applyAlignment="1">
      <alignment wrapText="1"/>
    </xf>
    <xf numFmtId="0" fontId="27" fillId="0" borderId="13" xfId="3" applyFont="1" applyBorder="1" applyAlignment="1">
      <alignment horizontal="center" vertical="center"/>
    </xf>
    <xf numFmtId="0" fontId="27" fillId="0" borderId="9" xfId="3" applyFont="1" applyBorder="1" applyAlignment="1">
      <alignment horizontal="center" vertical="center"/>
    </xf>
    <xf numFmtId="0" fontId="32" fillId="0" borderId="13" xfId="3" applyFont="1" applyBorder="1" applyAlignment="1">
      <alignment horizontal="center" vertical="center"/>
    </xf>
    <xf numFmtId="0" fontId="32" fillId="0" borderId="9" xfId="3" applyFont="1" applyBorder="1" applyAlignment="1">
      <alignment horizontal="center" vertical="center"/>
    </xf>
    <xf numFmtId="0" fontId="33" fillId="0" borderId="13" xfId="3" applyFont="1" applyBorder="1"/>
    <xf numFmtId="0" fontId="33" fillId="0" borderId="13" xfId="3" applyFont="1" applyBorder="1" applyAlignment="1">
      <alignment wrapText="1"/>
    </xf>
    <xf numFmtId="0" fontId="33" fillId="0" borderId="13" xfId="3" applyFont="1" applyBorder="1" applyAlignment="1">
      <alignment horizontal="center" vertical="center"/>
    </xf>
    <xf numFmtId="0" fontId="33" fillId="14" borderId="13" xfId="3" applyFont="1" applyFill="1" applyBorder="1"/>
    <xf numFmtId="0" fontId="33" fillId="14" borderId="13" xfId="3" applyFont="1" applyFill="1" applyBorder="1" applyAlignment="1">
      <alignment wrapText="1"/>
    </xf>
    <xf numFmtId="0" fontId="33" fillId="14" borderId="13" xfId="3" applyFont="1" applyFill="1" applyBorder="1" applyAlignment="1">
      <alignment horizontal="center" vertical="center"/>
    </xf>
    <xf numFmtId="0" fontId="33" fillId="10" borderId="13" xfId="3" applyFont="1" applyFill="1" applyBorder="1"/>
    <xf numFmtId="0" fontId="33" fillId="10" borderId="13" xfId="3" applyFont="1" applyFill="1" applyBorder="1" applyAlignment="1">
      <alignment wrapText="1"/>
    </xf>
    <xf numFmtId="0" fontId="33" fillId="10" borderId="13" xfId="3" applyFont="1" applyFill="1" applyBorder="1" applyAlignment="1">
      <alignment horizontal="center" vertical="center"/>
    </xf>
    <xf numFmtId="0" fontId="33" fillId="13" borderId="13" xfId="3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20" fillId="3" borderId="18" xfId="1" applyFont="1" applyFill="1" applyBorder="1" applyAlignment="1">
      <alignment horizontal="center" vertical="center" wrapText="1"/>
    </xf>
    <xf numFmtId="0" fontId="20" fillId="3" borderId="18" xfId="1" applyFont="1" applyFill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3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33" fillId="16" borderId="13" xfId="3" applyFont="1" applyFill="1" applyBorder="1"/>
    <xf numFmtId="0" fontId="33" fillId="16" borderId="13" xfId="3" applyFont="1" applyFill="1" applyBorder="1" applyAlignment="1">
      <alignment wrapText="1"/>
    </xf>
    <xf numFmtId="0" fontId="33" fillId="16" borderId="13" xfId="3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34" fillId="0" borderId="0" xfId="5" applyAlignment="1">
      <alignment vertical="center"/>
    </xf>
    <xf numFmtId="0" fontId="34" fillId="3" borderId="0" xfId="5" applyFill="1" applyAlignment="1">
      <alignment vertical="center"/>
    </xf>
    <xf numFmtId="0" fontId="35" fillId="9" borderId="0" xfId="5" applyFont="1" applyFill="1" applyAlignment="1">
      <alignment horizontal="right" vertical="center"/>
    </xf>
    <xf numFmtId="49" fontId="34" fillId="17" borderId="19" xfId="5" applyNumberFormat="1" applyFill="1" applyBorder="1" applyAlignment="1" applyProtection="1">
      <alignment horizontal="center" vertical="center"/>
      <protection locked="0"/>
    </xf>
    <xf numFmtId="0" fontId="35" fillId="9" borderId="0" xfId="5" applyFont="1" applyFill="1" applyAlignment="1">
      <alignment horizontal="center" vertical="center" wrapText="1"/>
    </xf>
    <xf numFmtId="0" fontId="36" fillId="9" borderId="0" xfId="5" applyFont="1" applyFill="1" applyAlignment="1">
      <alignment horizontal="center" vertical="center"/>
    </xf>
    <xf numFmtId="0" fontId="37" fillId="9" borderId="0" xfId="5" applyFont="1" applyFill="1" applyAlignment="1">
      <alignment horizontal="center" vertical="center" wrapText="1"/>
    </xf>
    <xf numFmtId="0" fontId="37" fillId="0" borderId="0" xfId="5" quotePrefix="1" applyFont="1" applyAlignment="1">
      <alignment horizontal="center" vertical="center" wrapText="1"/>
    </xf>
    <xf numFmtId="0" fontId="38" fillId="3" borderId="12" xfId="5" quotePrefix="1" applyFont="1" applyFill="1" applyBorder="1" applyAlignment="1">
      <alignment horizontal="center" vertical="center"/>
    </xf>
    <xf numFmtId="0" fontId="38" fillId="17" borderId="12" xfId="5" quotePrefix="1" applyFont="1" applyFill="1" applyBorder="1" applyAlignment="1">
      <alignment horizontal="center" vertical="center"/>
    </xf>
    <xf numFmtId="0" fontId="38" fillId="17" borderId="12" xfId="5" quotePrefix="1" applyFont="1" applyFill="1" applyBorder="1" applyAlignment="1">
      <alignment horizontal="center" vertical="center" wrapText="1"/>
    </xf>
    <xf numFmtId="0" fontId="37" fillId="9" borderId="0" xfId="5" applyFont="1" applyFill="1" applyAlignment="1">
      <alignment vertical="center"/>
    </xf>
    <xf numFmtId="0" fontId="34" fillId="9" borderId="0" xfId="5" quotePrefix="1" applyFill="1" applyAlignment="1">
      <alignment vertical="center"/>
    </xf>
    <xf numFmtId="0" fontId="37" fillId="0" borderId="0" xfId="5" quotePrefix="1" applyFont="1" applyAlignment="1">
      <alignment vertical="center"/>
    </xf>
    <xf numFmtId="0" fontId="37" fillId="3" borderId="13" xfId="5" applyFont="1" applyFill="1" applyBorder="1" applyAlignment="1">
      <alignment vertical="center"/>
    </xf>
    <xf numFmtId="0" fontId="37" fillId="9" borderId="13" xfId="5" quotePrefix="1" applyFont="1" applyFill="1" applyBorder="1" applyAlignment="1">
      <alignment vertical="center"/>
    </xf>
    <xf numFmtId="0" fontId="37" fillId="9" borderId="13" xfId="5" quotePrefix="1" applyFont="1" applyFill="1" applyBorder="1" applyAlignment="1">
      <alignment vertical="center" wrapText="1"/>
    </xf>
    <xf numFmtId="0" fontId="37" fillId="9" borderId="13" xfId="5" quotePrefix="1" applyFont="1" applyFill="1" applyBorder="1" applyAlignment="1" applyProtection="1">
      <alignment horizontal="center" vertical="center"/>
      <protection locked="0"/>
    </xf>
    <xf numFmtId="14" fontId="37" fillId="9" borderId="13" xfId="5" applyNumberFormat="1" applyFont="1" applyFill="1" applyBorder="1" applyAlignment="1" applyProtection="1">
      <alignment horizontal="center" vertical="center"/>
      <protection locked="0"/>
    </xf>
    <xf numFmtId="166" fontId="34" fillId="9" borderId="13" xfId="6" quotePrefix="1" applyNumberFormat="1" applyFont="1" applyFill="1" applyBorder="1" applyAlignment="1" applyProtection="1">
      <alignment vertical="center"/>
      <protection locked="0"/>
    </xf>
    <xf numFmtId="166" fontId="34" fillId="16" borderId="13" xfId="6" quotePrefix="1" applyNumberFormat="1" applyFont="1" applyFill="1" applyBorder="1" applyAlignment="1" applyProtection="1">
      <alignment vertical="center"/>
      <protection locked="0"/>
    </xf>
    <xf numFmtId="0" fontId="37" fillId="9" borderId="13" xfId="5" quotePrefix="1" applyFont="1" applyFill="1" applyBorder="1" applyAlignment="1">
      <alignment horizontal="center" vertical="center"/>
    </xf>
    <xf numFmtId="166" fontId="34" fillId="9" borderId="13" xfId="6" applyNumberFormat="1" applyFont="1" applyFill="1" applyBorder="1" applyAlignment="1" applyProtection="1">
      <alignment vertical="center"/>
      <protection locked="0"/>
    </xf>
    <xf numFmtId="166" fontId="34" fillId="16" borderId="13" xfId="6" applyNumberFormat="1" applyFont="1" applyFill="1" applyBorder="1" applyAlignment="1" applyProtection="1">
      <alignment vertical="center"/>
      <protection locked="0"/>
    </xf>
    <xf numFmtId="0" fontId="37" fillId="3" borderId="13" xfId="5" quotePrefix="1" applyFont="1" applyFill="1" applyBorder="1" applyAlignment="1">
      <alignment vertical="center"/>
    </xf>
    <xf numFmtId="14" fontId="37" fillId="9" borderId="13" xfId="5" quotePrefix="1" applyNumberFormat="1" applyFont="1" applyFill="1" applyBorder="1" applyAlignment="1">
      <alignment horizontal="center" vertical="center"/>
    </xf>
    <xf numFmtId="0" fontId="4" fillId="9" borderId="0" xfId="7" applyFill="1"/>
    <xf numFmtId="0" fontId="39" fillId="9" borderId="33" xfId="7" applyFont="1" applyFill="1" applyBorder="1" applyAlignment="1">
      <alignment horizontal="center" vertical="center" wrapText="1"/>
    </xf>
    <xf numFmtId="0" fontId="4" fillId="0" borderId="0" xfId="7"/>
    <xf numFmtId="0" fontId="4" fillId="9" borderId="0" xfId="7" applyFill="1" applyAlignment="1">
      <alignment vertical="center"/>
    </xf>
    <xf numFmtId="0" fontId="4" fillId="0" borderId="37" xfId="7" applyBorder="1" applyAlignment="1">
      <alignment horizontal="center" vertical="center"/>
    </xf>
    <xf numFmtId="0" fontId="4" fillId="0" borderId="38" xfId="7" applyBorder="1" applyAlignment="1">
      <alignment vertical="center"/>
    </xf>
    <xf numFmtId="0" fontId="4" fillId="9" borderId="38" xfId="7" applyFill="1" applyBorder="1" applyAlignment="1">
      <alignment horizontal="center" vertical="center"/>
    </xf>
    <xf numFmtId="0" fontId="4" fillId="9" borderId="38" xfId="7" applyFill="1" applyBorder="1" applyAlignment="1">
      <alignment horizontal="left" vertical="center"/>
    </xf>
    <xf numFmtId="0" fontId="4" fillId="9" borderId="38" xfId="7" applyFill="1" applyBorder="1" applyAlignment="1">
      <alignment horizontal="right" vertical="center"/>
    </xf>
    <xf numFmtId="0" fontId="4" fillId="9" borderId="38" xfId="7" applyFill="1" applyBorder="1" applyAlignment="1">
      <alignment vertical="center"/>
    </xf>
    <xf numFmtId="0" fontId="4" fillId="9" borderId="39" xfId="7" applyFill="1" applyBorder="1" applyAlignment="1">
      <alignment vertical="center"/>
    </xf>
    <xf numFmtId="0" fontId="4" fillId="0" borderId="0" xfId="7" applyAlignment="1">
      <alignment vertical="center"/>
    </xf>
    <xf numFmtId="0" fontId="4" fillId="0" borderId="17" xfId="7" applyBorder="1" applyAlignment="1">
      <alignment horizontal="center" vertical="center"/>
    </xf>
    <xf numFmtId="0" fontId="4" fillId="0" borderId="13" xfId="7" applyBorder="1" applyAlignment="1">
      <alignment vertical="center"/>
    </xf>
    <xf numFmtId="0" fontId="4" fillId="9" borderId="13" xfId="7" applyFill="1" applyBorder="1" applyAlignment="1">
      <alignment horizontal="center" vertical="center"/>
    </xf>
    <xf numFmtId="0" fontId="4" fillId="9" borderId="13" xfId="7" applyFill="1" applyBorder="1" applyAlignment="1">
      <alignment horizontal="left" vertical="center"/>
    </xf>
    <xf numFmtId="0" fontId="4" fillId="9" borderId="13" xfId="7" applyFill="1" applyBorder="1" applyAlignment="1">
      <alignment horizontal="right" vertical="center"/>
    </xf>
    <xf numFmtId="0" fontId="4" fillId="9" borderId="13" xfId="7" applyFill="1" applyBorder="1" applyAlignment="1">
      <alignment vertical="center"/>
    </xf>
    <xf numFmtId="0" fontId="4" fillId="0" borderId="13" xfId="7" applyBorder="1" applyAlignment="1">
      <alignment horizontal="center" vertical="center"/>
    </xf>
    <xf numFmtId="0" fontId="4" fillId="0" borderId="13" xfId="7" applyBorder="1" applyAlignment="1">
      <alignment horizontal="left" vertical="center"/>
    </xf>
    <xf numFmtId="0" fontId="4" fillId="0" borderId="13" xfId="7" applyBorder="1" applyAlignment="1">
      <alignment horizontal="right" vertical="center"/>
    </xf>
    <xf numFmtId="0" fontId="4" fillId="0" borderId="40" xfId="7" applyBorder="1" applyAlignment="1">
      <alignment horizontal="center" vertical="center"/>
    </xf>
    <xf numFmtId="0" fontId="4" fillId="0" borderId="41" xfId="7" applyBorder="1" applyAlignment="1">
      <alignment vertical="center"/>
    </xf>
    <xf numFmtId="0" fontId="4" fillId="0" borderId="41" xfId="7" applyBorder="1" applyAlignment="1">
      <alignment horizontal="center" vertical="center"/>
    </xf>
    <xf numFmtId="0" fontId="4" fillId="0" borderId="41" xfId="7" applyBorder="1" applyAlignment="1">
      <alignment horizontal="left" vertical="center"/>
    </xf>
    <xf numFmtId="0" fontId="4" fillId="0" borderId="41" xfId="7" applyBorder="1" applyAlignment="1">
      <alignment horizontal="right" vertical="center"/>
    </xf>
    <xf numFmtId="0" fontId="4" fillId="0" borderId="0" xfId="7" applyAlignment="1">
      <alignment horizontal="center" vertical="center"/>
    </xf>
    <xf numFmtId="0" fontId="4" fillId="0" borderId="0" xfId="7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164" fontId="6" fillId="0" borderId="13" xfId="4" applyFont="1" applyFill="1" applyBorder="1" applyAlignment="1">
      <alignment horizontal="right" vertical="center"/>
    </xf>
    <xf numFmtId="0" fontId="8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39" fillId="9" borderId="34" xfId="7" applyFont="1" applyFill="1" applyBorder="1" applyAlignment="1">
      <alignment horizontal="center" vertical="center" wrapText="1"/>
    </xf>
    <xf numFmtId="166" fontId="34" fillId="0" borderId="0" xfId="5" applyNumberFormat="1" applyAlignment="1">
      <alignment vertical="center"/>
    </xf>
    <xf numFmtId="0" fontId="4" fillId="9" borderId="42" xfId="7" applyFill="1" applyBorder="1" applyAlignment="1">
      <alignment vertical="center"/>
    </xf>
    <xf numFmtId="0" fontId="4" fillId="0" borderId="42" xfId="7" applyBorder="1" applyAlignment="1">
      <alignment vertical="center"/>
    </xf>
    <xf numFmtId="0" fontId="4" fillId="0" borderId="43" xfId="7" applyBorder="1" applyAlignment="1">
      <alignment vertical="center"/>
    </xf>
    <xf numFmtId="0" fontId="4" fillId="0" borderId="0" xfId="7" applyAlignment="1">
      <alignment horizontal="left" vertical="center"/>
    </xf>
    <xf numFmtId="0" fontId="6" fillId="18" borderId="13" xfId="0" applyFont="1" applyFill="1" applyBorder="1" applyAlignment="1">
      <alignment vertical="center" wrapText="1"/>
    </xf>
    <xf numFmtId="0" fontId="12" fillId="15" borderId="13" xfId="0" applyFont="1" applyFill="1" applyBorder="1" applyAlignment="1">
      <alignment vertical="center" wrapText="1"/>
    </xf>
    <xf numFmtId="0" fontId="5" fillId="18" borderId="13" xfId="0" applyFont="1" applyFill="1" applyBorder="1" applyAlignment="1">
      <alignment horizontal="right" vertical="center"/>
    </xf>
    <xf numFmtId="164" fontId="4" fillId="0" borderId="13" xfId="4" applyFont="1" applyFill="1" applyBorder="1" applyAlignment="1">
      <alignment horizontal="right" vertical="center"/>
    </xf>
    <xf numFmtId="164" fontId="4" fillId="0" borderId="13" xfId="4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6" fontId="5" fillId="0" borderId="16" xfId="0" quotePrefix="1" applyNumberFormat="1" applyFont="1" applyBorder="1" applyAlignment="1">
      <alignment horizontal="left" vertical="center" wrapText="1"/>
    </xf>
    <xf numFmtId="16" fontId="5" fillId="0" borderId="8" xfId="0" quotePrefix="1" applyNumberFormat="1" applyFont="1" applyBorder="1" applyAlignment="1">
      <alignment horizontal="left" vertical="center" wrapText="1"/>
    </xf>
    <xf numFmtId="16" fontId="5" fillId="0" borderId="15" xfId="0" quotePrefix="1" applyNumberFormat="1" applyFont="1" applyBorder="1" applyAlignment="1">
      <alignment horizontal="left" vertical="center" wrapText="1"/>
    </xf>
    <xf numFmtId="0" fontId="5" fillId="15" borderId="18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5" fillId="5" borderId="13" xfId="3" applyFont="1" applyFill="1" applyBorder="1" applyAlignment="1">
      <alignment horizontal="center" vertical="center" wrapText="1"/>
    </xf>
    <xf numFmtId="0" fontId="25" fillId="0" borderId="12" xfId="3" applyFont="1" applyBorder="1" applyAlignment="1">
      <alignment horizontal="center" vertical="center"/>
    </xf>
    <xf numFmtId="0" fontId="25" fillId="0" borderId="14" xfId="3" applyFont="1" applyBorder="1" applyAlignment="1">
      <alignment horizontal="center" vertical="center"/>
    </xf>
    <xf numFmtId="0" fontId="25" fillId="0" borderId="29" xfId="3" applyFont="1" applyBorder="1" applyAlignment="1">
      <alignment horizontal="center" vertical="center"/>
    </xf>
    <xf numFmtId="0" fontId="25" fillId="0" borderId="30" xfId="3" applyFont="1" applyBorder="1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5" fillId="0" borderId="32" xfId="3" applyFont="1" applyBorder="1" applyAlignment="1">
      <alignment horizontal="center" vertical="center"/>
    </xf>
    <xf numFmtId="0" fontId="25" fillId="0" borderId="12" xfId="3" applyFont="1" applyBorder="1" applyAlignment="1">
      <alignment horizontal="center" vertical="center" wrapText="1"/>
    </xf>
    <xf numFmtId="0" fontId="25" fillId="0" borderId="14" xfId="3" applyFont="1" applyBorder="1" applyAlignment="1">
      <alignment horizontal="center" vertical="center" wrapText="1"/>
    </xf>
    <xf numFmtId="0" fontId="25" fillId="11" borderId="9" xfId="3" applyFont="1" applyFill="1" applyBorder="1" applyAlignment="1">
      <alignment horizontal="center" vertical="center"/>
    </xf>
    <xf numFmtId="0" fontId="25" fillId="11" borderId="10" xfId="3" applyFont="1" applyFill="1" applyBorder="1" applyAlignment="1">
      <alignment horizontal="center" vertical="center"/>
    </xf>
    <xf numFmtId="0" fontId="25" fillId="11" borderId="11" xfId="3" applyFont="1" applyFill="1" applyBorder="1" applyAlignment="1">
      <alignment horizontal="center" vertical="center"/>
    </xf>
    <xf numFmtId="0" fontId="25" fillId="12" borderId="13" xfId="3" applyFont="1" applyFill="1" applyBorder="1" applyAlignment="1">
      <alignment horizontal="center" vertical="center"/>
    </xf>
    <xf numFmtId="0" fontId="25" fillId="13" borderId="13" xfId="3" applyFont="1" applyFill="1" applyBorder="1" applyAlignment="1">
      <alignment horizontal="center" vertical="center" wrapText="1"/>
    </xf>
    <xf numFmtId="0" fontId="18" fillId="9" borderId="19" xfId="2" applyFont="1" applyFill="1" applyBorder="1" applyAlignment="1">
      <alignment horizontal="center" vertical="center"/>
    </xf>
    <xf numFmtId="166" fontId="34" fillId="0" borderId="44" xfId="5" applyNumberFormat="1" applyBorder="1" applyAlignment="1">
      <alignment horizontal="center" vertical="center"/>
    </xf>
    <xf numFmtId="0" fontId="34" fillId="0" borderId="44" xfId="5" applyBorder="1" applyAlignment="1">
      <alignment horizontal="center" vertical="center"/>
    </xf>
    <xf numFmtId="0" fontId="34" fillId="0" borderId="0" xfId="5" applyAlignment="1">
      <alignment horizontal="center" vertical="center"/>
    </xf>
    <xf numFmtId="0" fontId="39" fillId="9" borderId="34" xfId="7" applyFont="1" applyFill="1" applyBorder="1" applyAlignment="1">
      <alignment horizontal="center" vertical="center" wrapText="1"/>
    </xf>
    <xf numFmtId="0" fontId="39" fillId="9" borderId="35" xfId="7" applyFont="1" applyFill="1" applyBorder="1" applyAlignment="1">
      <alignment horizontal="center" vertical="center" wrapText="1"/>
    </xf>
    <xf numFmtId="0" fontId="39" fillId="9" borderId="36" xfId="7" applyFont="1" applyFill="1" applyBorder="1" applyAlignment="1">
      <alignment horizontal="center" vertical="center" wrapText="1"/>
    </xf>
    <xf numFmtId="0" fontId="25" fillId="16" borderId="9" xfId="3" applyFont="1" applyFill="1" applyBorder="1" applyAlignment="1">
      <alignment horizontal="center" vertical="center" wrapText="1"/>
    </xf>
    <xf numFmtId="0" fontId="25" fillId="0" borderId="13" xfId="3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/>
    </xf>
    <xf numFmtId="0" fontId="5" fillId="18" borderId="13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6" fillId="18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</cellXfs>
  <cellStyles count="10">
    <cellStyle name="Migliaia" xfId="4" builtinId="3"/>
    <cellStyle name="Migliaia 2" xfId="6" xr:uid="{00000000-0005-0000-0000-000001000000}"/>
    <cellStyle name="Migliaia 3" xfId="8" xr:uid="{00000000-0005-0000-0000-000002000000}"/>
    <cellStyle name="Migliaia 4" xfId="9" xr:uid="{00000000-0005-0000-0000-000003000000}"/>
    <cellStyle name="Normal 2" xfId="3" xr:uid="{00000000-0005-0000-0000-000004000000}"/>
    <cellStyle name="Normal_Sheet1 2" xfId="1" xr:uid="{00000000-0005-0000-0000-000005000000}"/>
    <cellStyle name="Normale" xfId="0" builtinId="0"/>
    <cellStyle name="Normale 4" xfId="7" xr:uid="{00000000-0005-0000-0000-000007000000}"/>
    <cellStyle name="Normale_Mattone CE_Budget 2008 (v. 0.5 del 12.02.2008) 2" xfId="2" xr:uid="{00000000-0005-0000-0000-000008000000}"/>
    <cellStyle name="Normale_Nuovo_CE_protetto_2009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2</xdr:row>
      <xdr:rowOff>28575</xdr:rowOff>
    </xdr:from>
    <xdr:to>
      <xdr:col>4</xdr:col>
      <xdr:colOff>361950</xdr:colOff>
      <xdr:row>2</xdr:row>
      <xdr:rowOff>238125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6362700" y="600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2</xdr:row>
      <xdr:rowOff>28575</xdr:rowOff>
    </xdr:from>
    <xdr:to>
      <xdr:col>5</xdr:col>
      <xdr:colOff>390525</xdr:colOff>
      <xdr:row>2</xdr:row>
      <xdr:rowOff>266700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7096125" y="6000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590550</xdr:colOff>
      <xdr:row>1</xdr:row>
      <xdr:rowOff>371475</xdr:rowOff>
    </xdr:from>
    <xdr:to>
      <xdr:col>6</xdr:col>
      <xdr:colOff>590550</xdr:colOff>
      <xdr:row>2</xdr:row>
      <xdr:rowOff>257175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8134350" y="542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\Clienti%20Milano\Valutazioni\Finmeccanica\Princing\Elicotte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_luglio%202010\PIANO%20CONSOLIDAMENTO%2013-15\SICILIA\RS_tendenziale\CF\Clienti%20Milano\Valutazioni\Finmeccanica\Princing\Elicotte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  <sheetName val="P.O."/>
      <sheetName val="OOSS_T"/>
      <sheetName val="OOSS_DM"/>
      <sheetName val="Dip.stampa"/>
      <sheetName val="Rete"/>
      <sheetName val="P.O._T"/>
      <sheetName val="P.O._TT"/>
      <sheetName val="DM_UO_in servizio"/>
      <sheetName val="IN_SERVIZIO"/>
      <sheetName val="PL_Disciplina"/>
      <sheetName val="NEW_DM_IP_OST"/>
      <sheetName val="DM-NEW_Disciplina"/>
      <sheetName val="Coeff_DM_IP"/>
      <sheetName val="Coeff_DM"/>
      <sheetName val="Coeff_IP"/>
      <sheetName val="Ambulatoriale_T"/>
      <sheetName val="Ambulatoriale"/>
      <sheetName val="Servizi"/>
      <sheetName val="note"/>
      <sheetName val="Servizi_e_Altro"/>
      <sheetName val="CQRC"/>
      <sheetName val="RINNOVI CONTRATTUALI"/>
      <sheetName val="TETTO"/>
      <sheetName val="AD02_ASSEGNI NUCLEO FAMILIARE"/>
      <sheetName val="QUALIFICHE"/>
      <sheetName val="D_1.2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  <sheetName val="P.O."/>
      <sheetName val="OOSS_T"/>
      <sheetName val="OOSS_DM"/>
      <sheetName val="Dip.stampa"/>
      <sheetName val="Rete"/>
      <sheetName val="P.O._T"/>
      <sheetName val="P.O._TT"/>
      <sheetName val="DM_UO_in servizio"/>
      <sheetName val="IN_SERVIZIO"/>
      <sheetName val="PL_Disciplina"/>
      <sheetName val="NEW_DM_IP_OST"/>
      <sheetName val="DM-NEW_Disciplina"/>
      <sheetName val="Coeff_DM_IP"/>
      <sheetName val="Coeff_DM"/>
      <sheetName val="Coeff_IP"/>
      <sheetName val="Ambulatoriale_T"/>
      <sheetName val="Ambulatoriale"/>
      <sheetName val="Servizi"/>
      <sheetName val="note"/>
      <sheetName val="Servizi_e_Altro"/>
      <sheetName val="CQRC"/>
      <sheetName val="RINNOVI CONTRATTUALI"/>
      <sheetName val="TETTO"/>
      <sheetName val="AD02_ASSEGNI NUCLEO FAMILIARE"/>
      <sheetName val="QUALIFICHE"/>
      <sheetName val="D_1.2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BM170"/>
  <sheetViews>
    <sheetView showGridLines="0" tabSelected="1" zoomScale="115" zoomScaleNormal="115" zoomScaleSheetLayoutView="30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F71" sqref="F71"/>
    </sheetView>
  </sheetViews>
  <sheetFormatPr defaultColWidth="9.28515625" defaultRowHeight="11.25" x14ac:dyDescent="0.2"/>
  <cols>
    <col min="1" max="1" width="8.28515625" style="46" customWidth="1"/>
    <col min="2" max="2" width="11.85546875" style="47" customWidth="1"/>
    <col min="3" max="3" width="24.42578125" style="48" customWidth="1"/>
    <col min="4" max="4" width="42.7109375" style="1" customWidth="1"/>
    <col min="5" max="5" width="8.7109375" style="1" customWidth="1"/>
    <col min="6" max="6" width="8.42578125" style="1" customWidth="1"/>
    <col min="7" max="8" width="10.140625" style="1" customWidth="1"/>
    <col min="9" max="9" width="10.28515625" style="1" customWidth="1"/>
    <col min="10" max="10" width="13.28515625" style="49" customWidth="1"/>
    <col min="11" max="11" width="1.7109375" style="1" customWidth="1"/>
    <col min="12" max="12" width="9.7109375" style="1" customWidth="1"/>
    <col min="13" max="13" width="1.7109375" style="1" customWidth="1"/>
    <col min="14" max="14" width="9.7109375" style="1" customWidth="1"/>
    <col min="15" max="15" width="1.7109375" style="1" customWidth="1"/>
    <col min="16" max="16" width="9.7109375" style="1" customWidth="1"/>
    <col min="17" max="17" width="1.7109375" style="1" customWidth="1"/>
    <col min="18" max="18" width="15.140625" style="1" customWidth="1"/>
    <col min="19" max="19" width="2.140625" style="1" customWidth="1"/>
    <col min="20" max="25" width="9.7109375" style="1" customWidth="1"/>
    <col min="26" max="26" width="1.7109375" style="1" customWidth="1"/>
    <col min="27" max="27" width="10.28515625" style="1" customWidth="1"/>
    <col min="28" max="30" width="10.7109375" style="1" customWidth="1"/>
    <col min="31" max="31" width="1.7109375" style="1" customWidth="1"/>
    <col min="32" max="51" width="19" style="1" customWidth="1"/>
    <col min="52" max="52" width="20.85546875" style="1" customWidth="1"/>
    <col min="53" max="63" width="19" style="1" customWidth="1"/>
    <col min="64" max="64" width="17.28515625" style="1" customWidth="1"/>
    <col min="65" max="16384" width="9.28515625" style="1"/>
  </cols>
  <sheetData>
    <row r="1" spans="1:65" ht="23.25" customHeight="1" x14ac:dyDescent="0.2">
      <c r="A1" s="284" t="s">
        <v>0</v>
      </c>
      <c r="B1" s="287" t="s">
        <v>1</v>
      </c>
      <c r="C1" s="235" t="s">
        <v>2</v>
      </c>
      <c r="D1" s="235" t="s">
        <v>3</v>
      </c>
      <c r="E1" s="238" t="s">
        <v>1273</v>
      </c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"/>
      <c r="R1" s="281" t="s">
        <v>1278</v>
      </c>
      <c r="S1" s="2"/>
      <c r="T1" s="262" t="s">
        <v>1274</v>
      </c>
      <c r="U1" s="263"/>
      <c r="V1" s="263"/>
      <c r="W1" s="263"/>
      <c r="X1" s="263"/>
      <c r="Y1" s="264"/>
      <c r="Z1" s="2"/>
      <c r="AA1" s="262" t="s">
        <v>1270</v>
      </c>
      <c r="AB1" s="263"/>
      <c r="AC1" s="263"/>
      <c r="AD1" s="264"/>
      <c r="AF1" s="265" t="s">
        <v>4</v>
      </c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7"/>
    </row>
    <row r="2" spans="1:65" ht="22.5" customHeight="1" x14ac:dyDescent="0.2">
      <c r="A2" s="285"/>
      <c r="B2" s="288"/>
      <c r="C2" s="236"/>
      <c r="D2" s="236"/>
      <c r="E2" s="243" t="s">
        <v>1277</v>
      </c>
      <c r="F2" s="244"/>
      <c r="G2" s="244"/>
      <c r="H2" s="244"/>
      <c r="I2" s="244"/>
      <c r="J2" s="245"/>
      <c r="K2" s="2"/>
      <c r="L2" s="246" t="s">
        <v>1271</v>
      </c>
      <c r="M2" s="2"/>
      <c r="N2" s="249" t="s">
        <v>1272</v>
      </c>
      <c r="O2" s="2"/>
      <c r="P2" s="252" t="s">
        <v>7</v>
      </c>
      <c r="Q2" s="2"/>
      <c r="R2" s="282"/>
      <c r="S2" s="2"/>
      <c r="T2" s="255" t="s">
        <v>5</v>
      </c>
      <c r="U2" s="277"/>
      <c r="V2" s="256"/>
      <c r="W2" s="268" t="s">
        <v>6</v>
      </c>
      <c r="X2" s="269"/>
      <c r="Y2" s="270"/>
      <c r="Z2" s="2"/>
      <c r="AA2" s="271" t="s">
        <v>8</v>
      </c>
      <c r="AB2" s="271" t="s">
        <v>9</v>
      </c>
      <c r="AC2" s="271" t="s">
        <v>10</v>
      </c>
      <c r="AD2" s="271" t="s">
        <v>2227</v>
      </c>
      <c r="AF2" s="274" t="s">
        <v>8</v>
      </c>
      <c r="AG2" s="275"/>
      <c r="AH2" s="275"/>
      <c r="AI2" s="275"/>
      <c r="AJ2" s="275"/>
      <c r="AK2" s="275"/>
      <c r="AL2" s="275"/>
      <c r="AM2" s="276"/>
      <c r="AN2" s="274" t="s">
        <v>9</v>
      </c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6"/>
      <c r="BA2" s="274" t="s">
        <v>10</v>
      </c>
      <c r="BB2" s="275"/>
      <c r="BC2" s="275"/>
      <c r="BD2" s="275"/>
      <c r="BE2" s="275"/>
      <c r="BF2" s="275"/>
      <c r="BG2" s="275"/>
      <c r="BH2" s="275"/>
      <c r="BI2" s="275"/>
      <c r="BJ2" s="275"/>
      <c r="BK2" s="276"/>
    </row>
    <row r="3" spans="1:65" ht="31.35" customHeight="1" x14ac:dyDescent="0.2">
      <c r="A3" s="285"/>
      <c r="B3" s="288"/>
      <c r="C3" s="236"/>
      <c r="D3" s="236"/>
      <c r="E3" s="255" t="s">
        <v>1257</v>
      </c>
      <c r="F3" s="256"/>
      <c r="G3" s="241" t="s">
        <v>1258</v>
      </c>
      <c r="H3" s="241" t="s">
        <v>1259</v>
      </c>
      <c r="I3" s="241" t="s">
        <v>1260</v>
      </c>
      <c r="J3" s="241" t="s">
        <v>11</v>
      </c>
      <c r="K3" s="4"/>
      <c r="L3" s="247"/>
      <c r="M3" s="2"/>
      <c r="N3" s="250"/>
      <c r="O3" s="2"/>
      <c r="P3" s="253"/>
      <c r="Q3" s="2"/>
      <c r="R3" s="282"/>
      <c r="S3" s="2"/>
      <c r="T3" s="241" t="s">
        <v>12</v>
      </c>
      <c r="U3" s="249" t="s">
        <v>13</v>
      </c>
      <c r="V3" s="241" t="s">
        <v>14</v>
      </c>
      <c r="W3" s="246" t="s">
        <v>6</v>
      </c>
      <c r="X3" s="249" t="s">
        <v>15</v>
      </c>
      <c r="Y3" s="246" t="s">
        <v>16</v>
      </c>
      <c r="Z3" s="2"/>
      <c r="AA3" s="272"/>
      <c r="AB3" s="272"/>
      <c r="AC3" s="272"/>
      <c r="AD3" s="272"/>
      <c r="AF3" s="271" t="s">
        <v>17</v>
      </c>
      <c r="AG3" s="271" t="s">
        <v>18</v>
      </c>
      <c r="AH3" s="271" t="s">
        <v>19</v>
      </c>
      <c r="AI3" s="271" t="s">
        <v>20</v>
      </c>
      <c r="AJ3" s="271" t="s">
        <v>21</v>
      </c>
      <c r="AK3" s="271" t="s">
        <v>22</v>
      </c>
      <c r="AL3" s="271" t="s">
        <v>23</v>
      </c>
      <c r="AM3" s="257" t="s">
        <v>24</v>
      </c>
      <c r="AN3" s="271" t="s">
        <v>25</v>
      </c>
      <c r="AO3" s="271" t="s">
        <v>26</v>
      </c>
      <c r="AP3" s="271" t="s">
        <v>27</v>
      </c>
      <c r="AQ3" s="271" t="s">
        <v>28</v>
      </c>
      <c r="AR3" s="271" t="s">
        <v>29</v>
      </c>
      <c r="AS3" s="271" t="s">
        <v>30</v>
      </c>
      <c r="AT3" s="271" t="s">
        <v>31</v>
      </c>
      <c r="AU3" s="271" t="s">
        <v>32</v>
      </c>
      <c r="AV3" s="271" t="s">
        <v>33</v>
      </c>
      <c r="AW3" s="271" t="s">
        <v>34</v>
      </c>
      <c r="AX3" s="271" t="s">
        <v>35</v>
      </c>
      <c r="AY3" s="271" t="s">
        <v>36</v>
      </c>
      <c r="AZ3" s="257" t="s">
        <v>37</v>
      </c>
      <c r="BA3" s="271" t="s">
        <v>38</v>
      </c>
      <c r="BB3" s="271" t="s">
        <v>39</v>
      </c>
      <c r="BC3" s="271" t="s">
        <v>40</v>
      </c>
      <c r="BD3" s="271" t="s">
        <v>41</v>
      </c>
      <c r="BE3" s="271" t="s">
        <v>42</v>
      </c>
      <c r="BF3" s="271" t="s">
        <v>43</v>
      </c>
      <c r="BG3" s="271" t="s">
        <v>44</v>
      </c>
      <c r="BH3" s="271" t="s">
        <v>45</v>
      </c>
      <c r="BI3" s="271" t="s">
        <v>46</v>
      </c>
      <c r="BJ3" s="271" t="s">
        <v>47</v>
      </c>
      <c r="BK3" s="257" t="s">
        <v>48</v>
      </c>
    </row>
    <row r="4" spans="1:65" ht="24.4" customHeight="1" x14ac:dyDescent="0.2">
      <c r="A4" s="285"/>
      <c r="B4" s="288"/>
      <c r="C4" s="236"/>
      <c r="D4" s="236"/>
      <c r="E4" s="3" t="s">
        <v>1275</v>
      </c>
      <c r="F4" s="3" t="s">
        <v>1276</v>
      </c>
      <c r="G4" s="242"/>
      <c r="H4" s="242"/>
      <c r="I4" s="242"/>
      <c r="J4" s="242"/>
      <c r="K4" s="4"/>
      <c r="L4" s="248"/>
      <c r="M4" s="2"/>
      <c r="N4" s="251"/>
      <c r="O4" s="2"/>
      <c r="P4" s="254"/>
      <c r="Q4" s="2"/>
      <c r="R4" s="283"/>
      <c r="S4" s="2"/>
      <c r="T4" s="242"/>
      <c r="U4" s="251"/>
      <c r="V4" s="242"/>
      <c r="W4" s="248"/>
      <c r="X4" s="251"/>
      <c r="Y4" s="248"/>
      <c r="Z4" s="2"/>
      <c r="AA4" s="273"/>
      <c r="AB4" s="273"/>
      <c r="AC4" s="273"/>
      <c r="AD4" s="273"/>
      <c r="AF4" s="273"/>
      <c r="AG4" s="273"/>
      <c r="AH4" s="273"/>
      <c r="AI4" s="273"/>
      <c r="AJ4" s="273"/>
      <c r="AK4" s="273"/>
      <c r="AL4" s="273"/>
      <c r="AM4" s="258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58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58"/>
    </row>
    <row r="5" spans="1:65" ht="17.649999999999999" customHeight="1" x14ac:dyDescent="0.2">
      <c r="A5" s="286"/>
      <c r="B5" s="289"/>
      <c r="C5" s="237"/>
      <c r="D5" s="237"/>
      <c r="E5" s="3" t="s">
        <v>49</v>
      </c>
      <c r="F5" s="3" t="s">
        <v>50</v>
      </c>
      <c r="G5" s="3" t="s">
        <v>51</v>
      </c>
      <c r="H5" s="3" t="s">
        <v>1261</v>
      </c>
      <c r="I5" s="3" t="s">
        <v>54</v>
      </c>
      <c r="J5" s="3" t="s">
        <v>1262</v>
      </c>
      <c r="K5" s="4"/>
      <c r="L5" s="8" t="s">
        <v>53</v>
      </c>
      <c r="M5" s="4"/>
      <c r="N5" s="5" t="s">
        <v>1263</v>
      </c>
      <c r="O5" s="4"/>
      <c r="P5" s="9" t="s">
        <v>1250</v>
      </c>
      <c r="Q5" s="4"/>
      <c r="R5" s="10" t="s">
        <v>1264</v>
      </c>
      <c r="S5" s="4"/>
      <c r="T5" s="3" t="s">
        <v>52</v>
      </c>
      <c r="U5" s="11" t="s">
        <v>1265</v>
      </c>
      <c r="V5" s="3" t="s">
        <v>1267</v>
      </c>
      <c r="W5" s="6" t="s">
        <v>53</v>
      </c>
      <c r="X5" s="11" t="s">
        <v>1266</v>
      </c>
      <c r="Y5" s="6" t="s">
        <v>1268</v>
      </c>
      <c r="Z5" s="4"/>
      <c r="AA5" s="7" t="s">
        <v>55</v>
      </c>
      <c r="AB5" s="7" t="s">
        <v>1289</v>
      </c>
      <c r="AC5" s="7" t="s">
        <v>1269</v>
      </c>
      <c r="AD5" s="7" t="s">
        <v>2223</v>
      </c>
      <c r="AF5" s="7" t="s">
        <v>1290</v>
      </c>
      <c r="AG5" s="7" t="s">
        <v>1291</v>
      </c>
      <c r="AH5" s="7" t="s">
        <v>1292</v>
      </c>
      <c r="AI5" s="7" t="s">
        <v>1293</v>
      </c>
      <c r="AJ5" s="7" t="s">
        <v>1294</v>
      </c>
      <c r="AK5" s="7" t="s">
        <v>1295</v>
      </c>
      <c r="AL5" s="7" t="s">
        <v>1296</v>
      </c>
      <c r="AM5" s="12" t="s">
        <v>2224</v>
      </c>
      <c r="AN5" s="7" t="s">
        <v>1297</v>
      </c>
      <c r="AO5" s="7" t="s">
        <v>1298</v>
      </c>
      <c r="AP5" s="7" t="s">
        <v>1299</v>
      </c>
      <c r="AQ5" s="7" t="s">
        <v>1300</v>
      </c>
      <c r="AR5" s="7" t="s">
        <v>1301</v>
      </c>
      <c r="AS5" s="7" t="s">
        <v>1302</v>
      </c>
      <c r="AT5" s="7" t="s">
        <v>1303</v>
      </c>
      <c r="AU5" s="7" t="s">
        <v>1304</v>
      </c>
      <c r="AV5" s="7" t="s">
        <v>1305</v>
      </c>
      <c r="AW5" s="7" t="s">
        <v>1306</v>
      </c>
      <c r="AX5" s="7" t="s">
        <v>1307</v>
      </c>
      <c r="AY5" s="7" t="s">
        <v>1308</v>
      </c>
      <c r="AZ5" s="12" t="s">
        <v>2225</v>
      </c>
      <c r="BA5" s="7" t="s">
        <v>1309</v>
      </c>
      <c r="BB5" s="7" t="s">
        <v>1310</v>
      </c>
      <c r="BC5" s="7" t="s">
        <v>1311</v>
      </c>
      <c r="BD5" s="7" t="s">
        <v>1312</v>
      </c>
      <c r="BE5" s="7" t="s">
        <v>1313</v>
      </c>
      <c r="BF5" s="7" t="s">
        <v>1314</v>
      </c>
      <c r="BG5" s="7" t="s">
        <v>1315</v>
      </c>
      <c r="BH5" s="7" t="s">
        <v>1316</v>
      </c>
      <c r="BI5" s="7" t="s">
        <v>1317</v>
      </c>
      <c r="BJ5" s="7" t="s">
        <v>1318</v>
      </c>
      <c r="BK5" s="12" t="s">
        <v>2226</v>
      </c>
    </row>
    <row r="6" spans="1:65" ht="13.5" customHeight="1" thickBot="1" x14ac:dyDescent="0.25">
      <c r="A6" s="259" t="s">
        <v>56</v>
      </c>
      <c r="B6" s="260"/>
      <c r="C6" s="260"/>
      <c r="D6" s="261"/>
      <c r="E6" s="93"/>
      <c r="F6" s="93"/>
      <c r="G6" s="93"/>
      <c r="H6" s="93"/>
      <c r="I6" s="93"/>
      <c r="J6" s="93"/>
      <c r="K6" s="4"/>
      <c r="L6" s="94"/>
      <c r="M6" s="4"/>
      <c r="N6" s="93"/>
      <c r="O6" s="4"/>
      <c r="P6" s="93"/>
      <c r="Q6" s="4"/>
      <c r="R6" s="95"/>
      <c r="S6" s="4"/>
      <c r="T6" s="220"/>
      <c r="U6" s="223"/>
      <c r="V6" s="93"/>
      <c r="W6" s="93"/>
      <c r="X6" s="223"/>
      <c r="Y6" s="220"/>
      <c r="Z6" s="4"/>
      <c r="AA6" s="29"/>
      <c r="AB6" s="29"/>
      <c r="AC6" s="29"/>
      <c r="AD6" s="29"/>
      <c r="AF6" s="29"/>
      <c r="AG6" s="29"/>
      <c r="AH6" s="29"/>
      <c r="AI6" s="29"/>
      <c r="AJ6" s="29"/>
      <c r="AK6" s="29"/>
      <c r="AL6" s="29"/>
      <c r="AM6" s="156">
        <f>SUM(AF6:AL6)</f>
        <v>0</v>
      </c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156">
        <f>SUM(AP6:AY6)</f>
        <v>0</v>
      </c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156">
        <f>SUM(BA6:BJ6)</f>
        <v>0</v>
      </c>
      <c r="BL6" s="15">
        <f>BK6+AZ6+AM6-AA6-AB6-AC6-AD6</f>
        <v>0</v>
      </c>
      <c r="BM6" s="37">
        <f t="shared" ref="BM6:BM69" si="0">V6-BK6-AZ6-AM6</f>
        <v>0</v>
      </c>
    </row>
    <row r="7" spans="1:65" x14ac:dyDescent="0.2">
      <c r="A7" s="278" t="s">
        <v>57</v>
      </c>
      <c r="B7" s="13" t="s">
        <v>58</v>
      </c>
      <c r="C7" s="14" t="s">
        <v>59</v>
      </c>
      <c r="D7" s="14" t="s">
        <v>1347</v>
      </c>
      <c r="E7" s="14">
        <v>28062550</v>
      </c>
      <c r="F7" s="14"/>
      <c r="G7" s="14"/>
      <c r="H7" s="14"/>
      <c r="I7" s="14"/>
      <c r="J7" s="14">
        <f>E7+F7+G7+H7+I7</f>
        <v>28062550</v>
      </c>
      <c r="K7" s="15"/>
      <c r="L7" s="14"/>
      <c r="M7" s="15"/>
      <c r="N7" s="14">
        <v>0</v>
      </c>
      <c r="O7" s="15"/>
      <c r="P7" s="14"/>
      <c r="Q7" s="15"/>
      <c r="R7" s="324">
        <f>J7+L7+N7+P7</f>
        <v>28062550</v>
      </c>
      <c r="S7" s="15"/>
      <c r="T7" s="157">
        <f t="shared" ref="T7:T70" si="1">J7</f>
        <v>28062550</v>
      </c>
      <c r="U7" s="157">
        <f>ROUND(N7*($J$144/($J$144+$L$144)),0)</f>
        <v>0</v>
      </c>
      <c r="V7" s="157">
        <f>T7+U7</f>
        <v>28062550</v>
      </c>
      <c r="W7" s="157">
        <f>L7</f>
        <v>0</v>
      </c>
      <c r="X7" s="155">
        <f>ROUND(N7*($L$144/($J$144+$L$144)),0)</f>
        <v>0</v>
      </c>
      <c r="Y7" s="157">
        <f>W7+X7</f>
        <v>0</v>
      </c>
      <c r="Z7" s="15">
        <f>Y7+V7-R7</f>
        <v>0</v>
      </c>
      <c r="AA7" s="213">
        <f>V7</f>
        <v>28062550</v>
      </c>
      <c r="AB7" s="157"/>
      <c r="AC7" s="157"/>
      <c r="AD7" s="157"/>
      <c r="AE7" s="15">
        <f>AA7+AB7+AC7-V7</f>
        <v>0</v>
      </c>
      <c r="AF7" s="14"/>
      <c r="AG7" s="14">
        <f>AA7-AH7-AI7</f>
        <v>28062550</v>
      </c>
      <c r="AH7" s="14"/>
      <c r="AI7" s="14"/>
      <c r="AJ7" s="14"/>
      <c r="AK7" s="14"/>
      <c r="AL7" s="14"/>
      <c r="AM7" s="156">
        <f t="shared" ref="AM7:AM41" si="2">SUM(AF7:AL7)</f>
        <v>28062550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56">
        <f>SUM(AP7:AY7)</f>
        <v>0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56">
        <f>SUM(BA7:BJ7)</f>
        <v>0</v>
      </c>
      <c r="BL7" s="15">
        <f t="shared" ref="BL7:BL70" si="3">BK7+AZ7+AM7-AA7-AB7-AC7-AD7</f>
        <v>0</v>
      </c>
      <c r="BM7" s="37">
        <f t="shared" si="0"/>
        <v>0</v>
      </c>
    </row>
    <row r="8" spans="1:65" x14ac:dyDescent="0.2">
      <c r="A8" s="279"/>
      <c r="B8" s="13" t="s">
        <v>61</v>
      </c>
      <c r="C8" s="14" t="s">
        <v>2228</v>
      </c>
      <c r="D8" s="14" t="s">
        <v>1348</v>
      </c>
      <c r="E8" s="14">
        <f>5525759+300226</f>
        <v>5825985</v>
      </c>
      <c r="F8" s="14"/>
      <c r="G8" s="14"/>
      <c r="H8" s="14"/>
      <c r="I8" s="14"/>
      <c r="J8" s="14">
        <f t="shared" ref="J8" si="4">E8+F8+G8+H8+I8</f>
        <v>5825985</v>
      </c>
      <c r="K8" s="15"/>
      <c r="L8" s="14">
        <f>21689498+748335</f>
        <v>22437833</v>
      </c>
      <c r="M8" s="15"/>
      <c r="N8" s="14"/>
      <c r="O8" s="15"/>
      <c r="P8" s="14"/>
      <c r="Q8" s="15"/>
      <c r="R8" s="14">
        <f>J8+L8+N8+P8</f>
        <v>28263818</v>
      </c>
      <c r="S8" s="15">
        <f>R8-'Modello CE'!H47-'Modello CE'!H64-'Modello CE'!H85</f>
        <v>0</v>
      </c>
      <c r="T8" s="157">
        <f t="shared" si="1"/>
        <v>5825985</v>
      </c>
      <c r="U8" s="157">
        <f>ROUND(N8*($J$144/($J$144+$L$144)),0)</f>
        <v>0</v>
      </c>
      <c r="V8" s="157">
        <f t="shared" ref="V8:V71" si="5">T8+U8</f>
        <v>5825985</v>
      </c>
      <c r="W8" s="157">
        <f t="shared" ref="W8:W71" si="6">L8</f>
        <v>22437833</v>
      </c>
      <c r="X8" s="155">
        <f>ROUND(N8*($L$144/($J$144+$L$144)),0)</f>
        <v>0</v>
      </c>
      <c r="Y8" s="157">
        <f t="shared" ref="Y8:Y71" si="7">W8+X8</f>
        <v>22437833</v>
      </c>
      <c r="Z8" s="15">
        <f t="shared" ref="Z8:Z71" si="8">Y8+V8-R8</f>
        <v>0</v>
      </c>
      <c r="AA8" s="213">
        <f>V8</f>
        <v>5825985</v>
      </c>
      <c r="AB8" s="157"/>
      <c r="AC8" s="157"/>
      <c r="AD8" s="157"/>
      <c r="AE8" s="15">
        <f t="shared" ref="AE8:AE71" si="9">AA8+AB8+AC8-V8</f>
        <v>0</v>
      </c>
      <c r="AF8" s="14"/>
      <c r="AG8" s="14">
        <f>ROUND(AA8*0.2,0)</f>
        <v>1165197</v>
      </c>
      <c r="AH8" s="14">
        <f>ROUND(AA8*30%,0)</f>
        <v>1747796</v>
      </c>
      <c r="AI8" s="14">
        <f>AA8-AG8-AH8</f>
        <v>2912992</v>
      </c>
      <c r="AJ8" s="14"/>
      <c r="AK8" s="14"/>
      <c r="AL8" s="14"/>
      <c r="AM8" s="156">
        <f t="shared" si="2"/>
        <v>5825985</v>
      </c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56">
        <f>SUM(AP8:AY8)</f>
        <v>0</v>
      </c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56">
        <f>SUM(BA8:BJ8)</f>
        <v>0</v>
      </c>
      <c r="BL8" s="15">
        <f t="shared" si="3"/>
        <v>0</v>
      </c>
      <c r="BM8" s="37">
        <f t="shared" si="0"/>
        <v>0</v>
      </c>
    </row>
    <row r="9" spans="1:65" s="20" customFormat="1" x14ac:dyDescent="0.2">
      <c r="A9" s="280"/>
      <c r="B9" s="17" t="s">
        <v>65</v>
      </c>
      <c r="C9" s="14"/>
      <c r="D9" s="18" t="s">
        <v>1353</v>
      </c>
      <c r="E9" s="17">
        <f>SUM(E7:E8)</f>
        <v>33888535</v>
      </c>
      <c r="F9" s="17">
        <f t="shared" ref="F9:P9" si="10">SUM(F7:F8)</f>
        <v>0</v>
      </c>
      <c r="G9" s="17">
        <f t="shared" si="10"/>
        <v>0</v>
      </c>
      <c r="H9" s="17">
        <f t="shared" si="10"/>
        <v>0</v>
      </c>
      <c r="I9" s="17">
        <f t="shared" si="10"/>
        <v>0</v>
      </c>
      <c r="J9" s="17">
        <f t="shared" si="10"/>
        <v>33888535</v>
      </c>
      <c r="K9" s="19"/>
      <c r="L9" s="17">
        <f t="shared" si="10"/>
        <v>22437833</v>
      </c>
      <c r="M9" s="19"/>
      <c r="N9" s="17">
        <f t="shared" si="10"/>
        <v>0</v>
      </c>
      <c r="O9" s="19"/>
      <c r="P9" s="17">
        <f t="shared" si="10"/>
        <v>0</v>
      </c>
      <c r="Q9" s="19"/>
      <c r="R9" s="17">
        <f t="shared" ref="R9" si="11">SUM(R7:R8)</f>
        <v>56326368</v>
      </c>
      <c r="S9" s="19"/>
      <c r="T9" s="213">
        <f t="shared" si="1"/>
        <v>33888535</v>
      </c>
      <c r="U9" s="213">
        <f>SUM(U7:U8)</f>
        <v>0</v>
      </c>
      <c r="V9" s="213">
        <f t="shared" si="5"/>
        <v>33888535</v>
      </c>
      <c r="W9" s="213">
        <f t="shared" si="6"/>
        <v>22437833</v>
      </c>
      <c r="X9" s="213">
        <f>SUM(X7:X8)</f>
        <v>0</v>
      </c>
      <c r="Y9" s="213">
        <f t="shared" si="7"/>
        <v>22437833</v>
      </c>
      <c r="Z9" s="15">
        <f t="shared" si="8"/>
        <v>0</v>
      </c>
      <c r="AA9" s="213">
        <f>SUM(AA7:AA8)</f>
        <v>33888535</v>
      </c>
      <c r="AB9" s="213">
        <f>SUM(AB7:AB8)</f>
        <v>0</v>
      </c>
      <c r="AC9" s="213">
        <f>SUM(AC7:AC8)</f>
        <v>0</v>
      </c>
      <c r="AD9" s="213">
        <f>SUM(AD7:AD8)</f>
        <v>0</v>
      </c>
      <c r="AE9" s="15">
        <f t="shared" si="9"/>
        <v>0</v>
      </c>
      <c r="AF9" s="213">
        <f t="shared" ref="AF9:AM9" si="12">SUM(AF7:AF8)</f>
        <v>0</v>
      </c>
      <c r="AG9" s="213">
        <f t="shared" si="12"/>
        <v>29227747</v>
      </c>
      <c r="AH9" s="213">
        <f t="shared" si="12"/>
        <v>1747796</v>
      </c>
      <c r="AI9" s="213">
        <f t="shared" si="12"/>
        <v>2912992</v>
      </c>
      <c r="AJ9" s="213">
        <f t="shared" si="12"/>
        <v>0</v>
      </c>
      <c r="AK9" s="213">
        <f t="shared" si="12"/>
        <v>0</v>
      </c>
      <c r="AL9" s="213">
        <f t="shared" si="12"/>
        <v>0</v>
      </c>
      <c r="AM9" s="213">
        <f t="shared" si="12"/>
        <v>33888535</v>
      </c>
      <c r="AN9" s="213">
        <f t="shared" ref="AN9" si="13">SUM(AN7:AN8)</f>
        <v>0</v>
      </c>
      <c r="AO9" s="213">
        <f t="shared" ref="AO9" si="14">SUM(AO7:AO8)</f>
        <v>0</v>
      </c>
      <c r="AP9" s="213">
        <f t="shared" ref="AP9" si="15">SUM(AP7:AP8)</f>
        <v>0</v>
      </c>
      <c r="AQ9" s="213">
        <f t="shared" ref="AQ9" si="16">SUM(AQ7:AQ8)</f>
        <v>0</v>
      </c>
      <c r="AR9" s="213">
        <f t="shared" ref="AR9" si="17">SUM(AR7:AR8)</f>
        <v>0</v>
      </c>
      <c r="AS9" s="213">
        <f t="shared" ref="AS9" si="18">SUM(AS7:AS8)</f>
        <v>0</v>
      </c>
      <c r="AT9" s="213">
        <f t="shared" ref="AT9" si="19">SUM(AT7:AT8)</f>
        <v>0</v>
      </c>
      <c r="AU9" s="213">
        <f t="shared" ref="AU9" si="20">SUM(AU7:AU8)</f>
        <v>0</v>
      </c>
      <c r="AV9" s="213">
        <f t="shared" ref="AV9" si="21">SUM(AV7:AV8)</f>
        <v>0</v>
      </c>
      <c r="AW9" s="213">
        <f t="shared" ref="AW9" si="22">SUM(AW7:AW8)</f>
        <v>0</v>
      </c>
      <c r="AX9" s="213">
        <f t="shared" ref="AX9" si="23">SUM(AX7:AX8)</f>
        <v>0</v>
      </c>
      <c r="AY9" s="213">
        <f t="shared" ref="AY9" si="24">SUM(AY7:AY8)</f>
        <v>0</v>
      </c>
      <c r="AZ9" s="213">
        <f t="shared" ref="AZ9" si="25">SUM(AZ7:AZ8)</f>
        <v>0</v>
      </c>
      <c r="BA9" s="213">
        <f t="shared" ref="BA9" si="26">SUM(BA7:BA8)</f>
        <v>0</v>
      </c>
      <c r="BB9" s="213">
        <f t="shared" ref="BB9" si="27">SUM(BB7:BB8)</f>
        <v>0</v>
      </c>
      <c r="BC9" s="213">
        <f t="shared" ref="BC9" si="28">SUM(BC7:BC8)</f>
        <v>0</v>
      </c>
      <c r="BD9" s="213">
        <f t="shared" ref="BD9" si="29">SUM(BD7:BD8)</f>
        <v>0</v>
      </c>
      <c r="BE9" s="213">
        <f t="shared" ref="BE9" si="30">SUM(BE7:BE8)</f>
        <v>0</v>
      </c>
      <c r="BF9" s="213">
        <f t="shared" ref="BF9" si="31">SUM(BF7:BF8)</f>
        <v>0</v>
      </c>
      <c r="BG9" s="213">
        <f t="shared" ref="BG9" si="32">SUM(BG7:BG8)</f>
        <v>0</v>
      </c>
      <c r="BH9" s="213">
        <f t="shared" ref="BH9" si="33">SUM(BH7:BH8)</f>
        <v>0</v>
      </c>
      <c r="BI9" s="213">
        <f t="shared" ref="BI9" si="34">SUM(BI7:BI8)</f>
        <v>0</v>
      </c>
      <c r="BJ9" s="213">
        <f t="shared" ref="BJ9" si="35">SUM(BJ7:BJ8)</f>
        <v>0</v>
      </c>
      <c r="BK9" s="213">
        <f t="shared" ref="BK9" si="36">SUM(BK7:BK8)</f>
        <v>0</v>
      </c>
      <c r="BL9" s="15">
        <f t="shared" si="3"/>
        <v>0</v>
      </c>
      <c r="BM9" s="37">
        <f t="shared" si="0"/>
        <v>0</v>
      </c>
    </row>
    <row r="10" spans="1:65" x14ac:dyDescent="0.2">
      <c r="A10" s="278" t="s">
        <v>66</v>
      </c>
      <c r="B10" s="13" t="s">
        <v>67</v>
      </c>
      <c r="C10" s="14" t="s">
        <v>59</v>
      </c>
      <c r="D10" s="14" t="s">
        <v>1349</v>
      </c>
      <c r="E10" s="14">
        <v>1996731</v>
      </c>
      <c r="F10" s="14">
        <v>3800357</v>
      </c>
      <c r="G10" s="14"/>
      <c r="H10" s="14"/>
      <c r="I10" s="14"/>
      <c r="J10" s="14">
        <f t="shared" ref="J10:J36" si="37">E10+F10+G10+H10+I10</f>
        <v>5797088</v>
      </c>
      <c r="K10" s="15"/>
      <c r="L10" s="14">
        <v>2033881</v>
      </c>
      <c r="M10" s="15"/>
      <c r="N10" s="14"/>
      <c r="O10" s="15"/>
      <c r="P10" s="14"/>
      <c r="Q10" s="15"/>
      <c r="R10" s="324">
        <f>J10+L10+N10+P10</f>
        <v>7830969</v>
      </c>
      <c r="S10" s="15"/>
      <c r="T10" s="157">
        <f t="shared" si="1"/>
        <v>5797088</v>
      </c>
      <c r="U10" s="157">
        <f t="shared" ref="U10:U36" si="38">ROUND(N10*($J$144/($J$144+$L$144)),0)</f>
        <v>0</v>
      </c>
      <c r="V10" s="157">
        <f t="shared" si="5"/>
        <v>5797088</v>
      </c>
      <c r="W10" s="157">
        <f t="shared" si="6"/>
        <v>2033881</v>
      </c>
      <c r="X10" s="155">
        <f t="shared" ref="X10:X36" si="39">ROUND(N10*($L$144/($J$144+$L$144)),0)</f>
        <v>0</v>
      </c>
      <c r="Y10" s="157">
        <f t="shared" si="7"/>
        <v>2033881</v>
      </c>
      <c r="Z10" s="15">
        <f t="shared" si="8"/>
        <v>0</v>
      </c>
      <c r="AA10" s="157"/>
      <c r="AB10" s="213">
        <f>V10</f>
        <v>5797088</v>
      </c>
      <c r="AC10" s="157"/>
      <c r="AD10" s="157"/>
      <c r="AE10" s="15">
        <f t="shared" si="9"/>
        <v>0</v>
      </c>
      <c r="AF10" s="14"/>
      <c r="AG10" s="14"/>
      <c r="AH10" s="14"/>
      <c r="AI10" s="14"/>
      <c r="AJ10" s="14"/>
      <c r="AK10" s="14"/>
      <c r="AL10" s="14"/>
      <c r="AM10" s="156">
        <f t="shared" si="2"/>
        <v>0</v>
      </c>
      <c r="AN10" s="14"/>
      <c r="AO10" s="14"/>
      <c r="AP10" s="14"/>
      <c r="AQ10" s="14"/>
      <c r="AR10" s="14"/>
      <c r="AS10" s="14"/>
      <c r="AT10" s="14">
        <f>AB10</f>
        <v>5797088</v>
      </c>
      <c r="AU10" s="14"/>
      <c r="AV10" s="14"/>
      <c r="AW10" s="14"/>
      <c r="AX10" s="14"/>
      <c r="AY10" s="14"/>
      <c r="AZ10" s="156">
        <f>SUM(AP10:AY10)</f>
        <v>5797088</v>
      </c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56">
        <f>SUM(BA10:BJ10)</f>
        <v>0</v>
      </c>
      <c r="BL10" s="15">
        <f t="shared" si="3"/>
        <v>0</v>
      </c>
      <c r="BM10" s="37">
        <f t="shared" si="0"/>
        <v>0</v>
      </c>
    </row>
    <row r="11" spans="1:65" ht="22.5" x14ac:dyDescent="0.2">
      <c r="A11" s="279"/>
      <c r="B11" s="13" t="s">
        <v>69</v>
      </c>
      <c r="C11" s="14" t="s">
        <v>2248</v>
      </c>
      <c r="D11" s="14" t="s">
        <v>1350</v>
      </c>
      <c r="E11" s="14">
        <f>517109+8690+'Modello CE'!M121</f>
        <v>766027</v>
      </c>
      <c r="F11" s="14">
        <f>318611+12138+'Modello CE'!N121</f>
        <v>478763</v>
      </c>
      <c r="G11" s="14"/>
      <c r="H11" s="14"/>
      <c r="I11" s="14"/>
      <c r="J11" s="14">
        <f t="shared" si="37"/>
        <v>1244790</v>
      </c>
      <c r="K11" s="15"/>
      <c r="L11" s="14">
        <f>2000846+42475++'Modello CE'!O121</f>
        <v>2972834</v>
      </c>
      <c r="M11" s="15"/>
      <c r="N11" s="14"/>
      <c r="O11" s="15"/>
      <c r="P11" s="14"/>
      <c r="Q11" s="15"/>
      <c r="R11" s="14">
        <f>J11+L11+N11+P11</f>
        <v>4217624</v>
      </c>
      <c r="S11" s="15">
        <f>R11-'Modello CE'!H48-'Modello CE'!H65-'Modello CE'!H121-'Modello CE'!H122-'Modello CE'!H86</f>
        <v>0</v>
      </c>
      <c r="T11" s="157">
        <f t="shared" si="1"/>
        <v>1244790</v>
      </c>
      <c r="U11" s="157">
        <f t="shared" si="38"/>
        <v>0</v>
      </c>
      <c r="V11" s="157">
        <f t="shared" si="5"/>
        <v>1244790</v>
      </c>
      <c r="W11" s="157">
        <f t="shared" si="6"/>
        <v>2972834</v>
      </c>
      <c r="X11" s="155">
        <f t="shared" si="39"/>
        <v>0</v>
      </c>
      <c r="Y11" s="157">
        <f t="shared" si="7"/>
        <v>2972834</v>
      </c>
      <c r="Z11" s="15">
        <f t="shared" si="8"/>
        <v>0</v>
      </c>
      <c r="AA11" s="157"/>
      <c r="AB11" s="213">
        <f t="shared" ref="AB11:AB13" si="40">V11</f>
        <v>1244790</v>
      </c>
      <c r="AC11" s="157"/>
      <c r="AD11" s="157"/>
      <c r="AE11" s="15">
        <f t="shared" si="9"/>
        <v>0</v>
      </c>
      <c r="AF11" s="14"/>
      <c r="AG11" s="14"/>
      <c r="AH11" s="14"/>
      <c r="AI11" s="14"/>
      <c r="AJ11" s="14"/>
      <c r="AK11" s="14"/>
      <c r="AL11" s="14"/>
      <c r="AM11" s="156">
        <f t="shared" si="2"/>
        <v>0</v>
      </c>
      <c r="AN11" s="14"/>
      <c r="AO11" s="14"/>
      <c r="AP11" s="14"/>
      <c r="AQ11" s="14"/>
      <c r="AR11" s="14"/>
      <c r="AS11" s="14"/>
      <c r="AT11" s="14">
        <f>V11</f>
        <v>1244790</v>
      </c>
      <c r="AU11" s="14"/>
      <c r="AV11" s="14"/>
      <c r="AW11" s="14"/>
      <c r="AX11" s="14"/>
      <c r="AY11" s="14"/>
      <c r="AZ11" s="156">
        <f>SUM(AP11:AY11)</f>
        <v>1244790</v>
      </c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56">
        <f>SUM(BA11:BJ11)</f>
        <v>0</v>
      </c>
      <c r="BL11" s="15">
        <f t="shared" si="3"/>
        <v>0</v>
      </c>
      <c r="BM11" s="37">
        <f t="shared" si="0"/>
        <v>0</v>
      </c>
    </row>
    <row r="12" spans="1:65" x14ac:dyDescent="0.2">
      <c r="A12" s="279"/>
      <c r="B12" s="116" t="s">
        <v>71</v>
      </c>
      <c r="C12" s="14" t="s">
        <v>59</v>
      </c>
      <c r="D12" s="14" t="s">
        <v>1351</v>
      </c>
      <c r="E12" s="14">
        <v>647077</v>
      </c>
      <c r="F12" s="14"/>
      <c r="G12" s="14"/>
      <c r="H12" s="14"/>
      <c r="I12" s="14"/>
      <c r="J12" s="14">
        <f t="shared" si="37"/>
        <v>647077</v>
      </c>
      <c r="K12" s="15"/>
      <c r="L12" s="14"/>
      <c r="M12" s="15"/>
      <c r="N12" s="14"/>
      <c r="O12" s="15"/>
      <c r="P12" s="14"/>
      <c r="Q12" s="15"/>
      <c r="R12" s="324">
        <f>J12+L12+N12+P12</f>
        <v>647077</v>
      </c>
      <c r="S12" s="15"/>
      <c r="T12" s="157">
        <f t="shared" si="1"/>
        <v>647077</v>
      </c>
      <c r="U12" s="157">
        <f t="shared" si="38"/>
        <v>0</v>
      </c>
      <c r="V12" s="157">
        <f t="shared" si="5"/>
        <v>647077</v>
      </c>
      <c r="W12" s="157">
        <f t="shared" si="6"/>
        <v>0</v>
      </c>
      <c r="X12" s="155">
        <f t="shared" si="39"/>
        <v>0</v>
      </c>
      <c r="Y12" s="157">
        <f t="shared" si="7"/>
        <v>0</v>
      </c>
      <c r="Z12" s="15">
        <f t="shared" si="8"/>
        <v>0</v>
      </c>
      <c r="AA12" s="157">
        <f>V12</f>
        <v>647077</v>
      </c>
      <c r="AB12" s="213"/>
      <c r="AC12" s="157"/>
      <c r="AD12" s="157"/>
      <c r="AE12" s="15">
        <f t="shared" si="9"/>
        <v>0</v>
      </c>
      <c r="AF12" s="14"/>
      <c r="AG12" s="14">
        <f>AA12</f>
        <v>647077</v>
      </c>
      <c r="AH12" s="14"/>
      <c r="AI12" s="14"/>
      <c r="AJ12" s="14"/>
      <c r="AK12" s="14"/>
      <c r="AL12" s="14"/>
      <c r="AM12" s="156">
        <f t="shared" si="2"/>
        <v>647077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56">
        <f>SUM(AP12:AY12)</f>
        <v>0</v>
      </c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56">
        <f>SUM(BA12:BJ12)</f>
        <v>0</v>
      </c>
      <c r="BL12" s="15">
        <f t="shared" si="3"/>
        <v>0</v>
      </c>
      <c r="BM12" s="37">
        <f t="shared" si="0"/>
        <v>0</v>
      </c>
    </row>
    <row r="13" spans="1:65" x14ac:dyDescent="0.2">
      <c r="A13" s="279"/>
      <c r="B13" s="116" t="s">
        <v>1975</v>
      </c>
      <c r="C13" s="14" t="s">
        <v>2249</v>
      </c>
      <c r="D13" s="14" t="s">
        <v>1352</v>
      </c>
      <c r="E13" s="13"/>
      <c r="F13" s="13"/>
      <c r="G13" s="13"/>
      <c r="H13" s="13"/>
      <c r="I13" s="13"/>
      <c r="J13" s="14">
        <f t="shared" si="37"/>
        <v>0</v>
      </c>
      <c r="K13" s="16"/>
      <c r="L13" s="13"/>
      <c r="M13" s="16"/>
      <c r="N13" s="13"/>
      <c r="O13" s="16"/>
      <c r="P13" s="13"/>
      <c r="Q13" s="16"/>
      <c r="R13" s="14">
        <f t="shared" ref="R12:R36" si="41">J13+L13+N13+P13</f>
        <v>0</v>
      </c>
      <c r="S13" s="15">
        <f>R13-'Modello CE'!H59-'Modello CE'!H75</f>
        <v>0</v>
      </c>
      <c r="T13" s="155">
        <f t="shared" si="1"/>
        <v>0</v>
      </c>
      <c r="U13" s="157">
        <f t="shared" si="38"/>
        <v>0</v>
      </c>
      <c r="V13" s="155">
        <f t="shared" si="5"/>
        <v>0</v>
      </c>
      <c r="W13" s="155">
        <f t="shared" si="6"/>
        <v>0</v>
      </c>
      <c r="X13" s="155">
        <f t="shared" si="39"/>
        <v>0</v>
      </c>
      <c r="Y13" s="155">
        <f t="shared" si="7"/>
        <v>0</v>
      </c>
      <c r="Z13" s="15">
        <f t="shared" si="8"/>
        <v>0</v>
      </c>
      <c r="AA13" s="155"/>
      <c r="AB13" s="213">
        <f t="shared" si="40"/>
        <v>0</v>
      </c>
      <c r="AC13" s="155"/>
      <c r="AD13" s="155"/>
      <c r="AE13" s="15">
        <f t="shared" si="9"/>
        <v>0</v>
      </c>
      <c r="AF13" s="13"/>
      <c r="AG13" s="13"/>
      <c r="AH13" s="13"/>
      <c r="AI13" s="13"/>
      <c r="AJ13" s="13"/>
      <c r="AK13" s="13"/>
      <c r="AL13" s="13"/>
      <c r="AM13" s="156">
        <f t="shared" si="2"/>
        <v>0</v>
      </c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56">
        <f>SUM(AP13:AY13)</f>
        <v>0</v>
      </c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56">
        <f>SUM(BA13:BJ13)</f>
        <v>0</v>
      </c>
      <c r="BL13" s="15">
        <f t="shared" si="3"/>
        <v>0</v>
      </c>
      <c r="BM13" s="37">
        <f t="shared" si="0"/>
        <v>0</v>
      </c>
    </row>
    <row r="14" spans="1:65" x14ac:dyDescent="0.2">
      <c r="A14" s="280"/>
      <c r="B14" s="17" t="s">
        <v>75</v>
      </c>
      <c r="C14" s="14"/>
      <c r="D14" s="18" t="s">
        <v>1354</v>
      </c>
      <c r="E14" s="17">
        <f>SUM(E10:E13)</f>
        <v>3409835</v>
      </c>
      <c r="F14" s="17">
        <f t="shared" ref="F14:P14" si="42">SUM(F10:F13)</f>
        <v>4279120</v>
      </c>
      <c r="G14" s="17">
        <f t="shared" si="42"/>
        <v>0</v>
      </c>
      <c r="H14" s="17">
        <f t="shared" si="42"/>
        <v>0</v>
      </c>
      <c r="I14" s="17">
        <f t="shared" si="42"/>
        <v>0</v>
      </c>
      <c r="J14" s="17">
        <f t="shared" si="42"/>
        <v>7688955</v>
      </c>
      <c r="K14" s="19"/>
      <c r="L14" s="17">
        <f t="shared" si="42"/>
        <v>5006715</v>
      </c>
      <c r="M14" s="19"/>
      <c r="N14" s="17">
        <f t="shared" si="42"/>
        <v>0</v>
      </c>
      <c r="O14" s="19"/>
      <c r="P14" s="17">
        <f t="shared" si="42"/>
        <v>0</v>
      </c>
      <c r="Q14" s="19"/>
      <c r="R14" s="17">
        <f t="shared" ref="R14" si="43">SUM(R10:R13)</f>
        <v>12695670</v>
      </c>
      <c r="S14" s="19"/>
      <c r="T14" s="213">
        <f t="shared" si="1"/>
        <v>7688955</v>
      </c>
      <c r="U14" s="213">
        <f>SUM(U10:U13)</f>
        <v>0</v>
      </c>
      <c r="V14" s="213">
        <f t="shared" si="5"/>
        <v>7688955</v>
      </c>
      <c r="W14" s="213">
        <f t="shared" si="6"/>
        <v>5006715</v>
      </c>
      <c r="X14" s="213">
        <f>SUM(X10:X13)</f>
        <v>0</v>
      </c>
      <c r="Y14" s="213">
        <f t="shared" si="7"/>
        <v>5006715</v>
      </c>
      <c r="Z14" s="15">
        <f t="shared" si="8"/>
        <v>0</v>
      </c>
      <c r="AA14" s="213">
        <f>SUM(AA10:AA13)</f>
        <v>647077</v>
      </c>
      <c r="AB14" s="213">
        <f>SUM(AB10:AB13)</f>
        <v>7041878</v>
      </c>
      <c r="AC14" s="213">
        <f>SUM(AC10:AC13)</f>
        <v>0</v>
      </c>
      <c r="AD14" s="213">
        <f>SUM(AD10:AD13)</f>
        <v>0</v>
      </c>
      <c r="AE14" s="15">
        <f t="shared" si="9"/>
        <v>0</v>
      </c>
      <c r="AF14" s="213">
        <f t="shared" ref="AF14:BK14" si="44">SUM(AF10:AF13)</f>
        <v>0</v>
      </c>
      <c r="AG14" s="213">
        <f t="shared" si="44"/>
        <v>647077</v>
      </c>
      <c r="AH14" s="213">
        <f t="shared" si="44"/>
        <v>0</v>
      </c>
      <c r="AI14" s="213">
        <f t="shared" si="44"/>
        <v>0</v>
      </c>
      <c r="AJ14" s="213">
        <f t="shared" si="44"/>
        <v>0</v>
      </c>
      <c r="AK14" s="213">
        <f t="shared" si="44"/>
        <v>0</v>
      </c>
      <c r="AL14" s="213">
        <f t="shared" si="44"/>
        <v>0</v>
      </c>
      <c r="AM14" s="213">
        <f t="shared" si="44"/>
        <v>647077</v>
      </c>
      <c r="AN14" s="213">
        <f t="shared" si="44"/>
        <v>0</v>
      </c>
      <c r="AO14" s="213">
        <f t="shared" si="44"/>
        <v>0</v>
      </c>
      <c r="AP14" s="213">
        <f t="shared" si="44"/>
        <v>0</v>
      </c>
      <c r="AQ14" s="213">
        <f t="shared" si="44"/>
        <v>0</v>
      </c>
      <c r="AR14" s="213">
        <f t="shared" si="44"/>
        <v>0</v>
      </c>
      <c r="AS14" s="213">
        <f t="shared" si="44"/>
        <v>0</v>
      </c>
      <c r="AT14" s="213">
        <f t="shared" si="44"/>
        <v>7041878</v>
      </c>
      <c r="AU14" s="213">
        <f t="shared" si="44"/>
        <v>0</v>
      </c>
      <c r="AV14" s="213">
        <f t="shared" si="44"/>
        <v>0</v>
      </c>
      <c r="AW14" s="213">
        <f t="shared" si="44"/>
        <v>0</v>
      </c>
      <c r="AX14" s="213">
        <f t="shared" si="44"/>
        <v>0</v>
      </c>
      <c r="AY14" s="213">
        <f t="shared" si="44"/>
        <v>0</v>
      </c>
      <c r="AZ14" s="213">
        <f t="shared" si="44"/>
        <v>7041878</v>
      </c>
      <c r="BA14" s="213">
        <f t="shared" si="44"/>
        <v>0</v>
      </c>
      <c r="BB14" s="213">
        <f t="shared" si="44"/>
        <v>0</v>
      </c>
      <c r="BC14" s="213">
        <f t="shared" si="44"/>
        <v>0</v>
      </c>
      <c r="BD14" s="213">
        <f t="shared" si="44"/>
        <v>0</v>
      </c>
      <c r="BE14" s="213">
        <f t="shared" si="44"/>
        <v>0</v>
      </c>
      <c r="BF14" s="213">
        <f t="shared" si="44"/>
        <v>0</v>
      </c>
      <c r="BG14" s="213">
        <f t="shared" si="44"/>
        <v>0</v>
      </c>
      <c r="BH14" s="213">
        <f t="shared" si="44"/>
        <v>0</v>
      </c>
      <c r="BI14" s="213">
        <f t="shared" si="44"/>
        <v>0</v>
      </c>
      <c r="BJ14" s="213">
        <f t="shared" si="44"/>
        <v>0</v>
      </c>
      <c r="BK14" s="213">
        <f t="shared" si="44"/>
        <v>0</v>
      </c>
      <c r="BL14" s="15">
        <f t="shared" si="3"/>
        <v>0</v>
      </c>
      <c r="BM14" s="37">
        <f t="shared" si="0"/>
        <v>0</v>
      </c>
    </row>
    <row r="15" spans="1:65" x14ac:dyDescent="0.2">
      <c r="A15" s="278" t="s">
        <v>76</v>
      </c>
      <c r="B15" s="13" t="s">
        <v>77</v>
      </c>
      <c r="C15" s="14" t="s">
        <v>59</v>
      </c>
      <c r="D15" s="14" t="s">
        <v>1355</v>
      </c>
      <c r="E15" s="13">
        <v>3464401</v>
      </c>
      <c r="F15" s="13"/>
      <c r="G15" s="13"/>
      <c r="H15" s="13"/>
      <c r="I15" s="13"/>
      <c r="J15" s="14">
        <f t="shared" si="37"/>
        <v>3464401</v>
      </c>
      <c r="K15" s="16"/>
      <c r="L15" s="13"/>
      <c r="M15" s="16"/>
      <c r="N15" s="13"/>
      <c r="O15" s="16"/>
      <c r="P15" s="14"/>
      <c r="Q15" s="16"/>
      <c r="R15" s="324">
        <f>J15+L15+N15+P15</f>
        <v>3464401</v>
      </c>
      <c r="S15" s="16"/>
      <c r="T15" s="155">
        <f t="shared" si="1"/>
        <v>3464401</v>
      </c>
      <c r="U15" s="157">
        <f t="shared" si="38"/>
        <v>0</v>
      </c>
      <c r="V15" s="155">
        <f t="shared" si="5"/>
        <v>3464401</v>
      </c>
      <c r="W15" s="155">
        <f t="shared" si="6"/>
        <v>0</v>
      </c>
      <c r="X15" s="155">
        <f t="shared" si="39"/>
        <v>0</v>
      </c>
      <c r="Y15" s="155">
        <f t="shared" si="7"/>
        <v>0</v>
      </c>
      <c r="Z15" s="15">
        <f t="shared" si="8"/>
        <v>0</v>
      </c>
      <c r="AA15" s="213">
        <f>V15</f>
        <v>3464401</v>
      </c>
      <c r="AB15" s="155"/>
      <c r="AC15" s="155"/>
      <c r="AD15" s="155"/>
      <c r="AE15" s="15">
        <f t="shared" si="9"/>
        <v>0</v>
      </c>
      <c r="AF15" s="13"/>
      <c r="AG15" s="13"/>
      <c r="AH15" s="13"/>
      <c r="AI15" s="13"/>
      <c r="AJ15" s="13"/>
      <c r="AK15" s="13"/>
      <c r="AL15" s="13"/>
      <c r="AM15" s="156">
        <f t="shared" si="2"/>
        <v>0</v>
      </c>
      <c r="AN15" s="13"/>
      <c r="AO15" s="13"/>
      <c r="AP15" s="13"/>
      <c r="AQ15" s="13"/>
      <c r="AR15" s="13"/>
      <c r="AS15" s="13"/>
      <c r="AT15" s="13">
        <f>V15</f>
        <v>3464401</v>
      </c>
      <c r="AU15" s="13"/>
      <c r="AV15" s="13"/>
      <c r="AW15" s="13"/>
      <c r="AX15" s="13"/>
      <c r="AY15" s="13"/>
      <c r="AZ15" s="156">
        <f>SUM(AP15:AY15)</f>
        <v>3464401</v>
      </c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56">
        <f>SUM(BA15:BJ15)</f>
        <v>0</v>
      </c>
      <c r="BL15" s="15">
        <f t="shared" si="3"/>
        <v>0</v>
      </c>
      <c r="BM15" s="37">
        <f t="shared" si="0"/>
        <v>0</v>
      </c>
    </row>
    <row r="16" spans="1:65" x14ac:dyDescent="0.2">
      <c r="A16" s="279"/>
      <c r="B16" s="13" t="s">
        <v>80</v>
      </c>
      <c r="C16" s="14" t="s">
        <v>2229</v>
      </c>
      <c r="D16" s="14" t="s">
        <v>1356</v>
      </c>
      <c r="E16" s="13">
        <f>365676+54671</f>
        <v>420347</v>
      </c>
      <c r="F16" s="13"/>
      <c r="G16" s="13"/>
      <c r="H16" s="13"/>
      <c r="I16" s="13"/>
      <c r="J16" s="14">
        <f t="shared" si="37"/>
        <v>420347</v>
      </c>
      <c r="K16" s="16"/>
      <c r="L16" s="13"/>
      <c r="M16" s="16"/>
      <c r="N16" s="13"/>
      <c r="O16" s="16"/>
      <c r="P16" s="13"/>
      <c r="Q16" s="16"/>
      <c r="R16" s="13">
        <f t="shared" si="41"/>
        <v>420347</v>
      </c>
      <c r="S16" s="15">
        <f>R16-'Modello CE'!H66-'Modello CE'!H49</f>
        <v>0</v>
      </c>
      <c r="T16" s="155">
        <f t="shared" si="1"/>
        <v>420347</v>
      </c>
      <c r="U16" s="157">
        <f t="shared" si="38"/>
        <v>0</v>
      </c>
      <c r="V16" s="155">
        <f t="shared" si="5"/>
        <v>420347</v>
      </c>
      <c r="W16" s="155">
        <f t="shared" si="6"/>
        <v>0</v>
      </c>
      <c r="X16" s="155">
        <f t="shared" si="39"/>
        <v>0</v>
      </c>
      <c r="Y16" s="155">
        <f t="shared" si="7"/>
        <v>0</v>
      </c>
      <c r="Z16" s="15">
        <f t="shared" si="8"/>
        <v>0</v>
      </c>
      <c r="AA16" s="213">
        <f t="shared" ref="AA16:AA17" si="45">V16</f>
        <v>420347</v>
      </c>
      <c r="AB16" s="155"/>
      <c r="AC16" s="155"/>
      <c r="AD16" s="155"/>
      <c r="AE16" s="15">
        <f t="shared" si="9"/>
        <v>0</v>
      </c>
      <c r="AF16" s="13"/>
      <c r="AG16" s="13"/>
      <c r="AH16" s="13"/>
      <c r="AI16" s="13"/>
      <c r="AJ16" s="13"/>
      <c r="AK16" s="13"/>
      <c r="AL16" s="13"/>
      <c r="AM16" s="156">
        <f t="shared" si="2"/>
        <v>0</v>
      </c>
      <c r="AN16" s="13"/>
      <c r="AO16" s="13"/>
      <c r="AP16" s="13"/>
      <c r="AQ16" s="13"/>
      <c r="AR16" s="13"/>
      <c r="AS16" s="13"/>
      <c r="AT16" s="13">
        <f>V16</f>
        <v>420347</v>
      </c>
      <c r="AU16" s="13"/>
      <c r="AV16" s="13"/>
      <c r="AW16" s="13"/>
      <c r="AX16" s="13"/>
      <c r="AY16" s="13"/>
      <c r="AZ16" s="156">
        <f>SUM(AP16:AY16)</f>
        <v>420347</v>
      </c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56">
        <f>SUM(BA16:BJ16)</f>
        <v>0</v>
      </c>
      <c r="BL16" s="15">
        <f t="shared" si="3"/>
        <v>0</v>
      </c>
      <c r="BM16" s="37">
        <f t="shared" si="0"/>
        <v>0</v>
      </c>
    </row>
    <row r="17" spans="1:65" s="23" customFormat="1" ht="22.5" x14ac:dyDescent="0.2">
      <c r="A17" s="279"/>
      <c r="B17" s="13" t="s">
        <v>81</v>
      </c>
      <c r="C17" s="14" t="s">
        <v>83</v>
      </c>
      <c r="D17" s="14" t="s">
        <v>2230</v>
      </c>
      <c r="E17" s="21"/>
      <c r="F17" s="21"/>
      <c r="G17" s="21"/>
      <c r="H17" s="21"/>
      <c r="I17" s="21"/>
      <c r="J17" s="14">
        <f t="shared" si="37"/>
        <v>0</v>
      </c>
      <c r="K17" s="22"/>
      <c r="L17" s="21"/>
      <c r="M17" s="22"/>
      <c r="N17" s="21"/>
      <c r="O17" s="22"/>
      <c r="P17" s="21"/>
      <c r="Q17" s="22"/>
      <c r="R17" s="13">
        <f t="shared" si="41"/>
        <v>0</v>
      </c>
      <c r="S17" s="15">
        <f>'Modello CE'!H87-R17</f>
        <v>0</v>
      </c>
      <c r="T17" s="215">
        <f t="shared" si="1"/>
        <v>0</v>
      </c>
      <c r="U17" s="157">
        <f t="shared" si="38"/>
        <v>0</v>
      </c>
      <c r="V17" s="215">
        <f t="shared" si="5"/>
        <v>0</v>
      </c>
      <c r="W17" s="215">
        <f t="shared" si="6"/>
        <v>0</v>
      </c>
      <c r="X17" s="155">
        <f t="shared" si="39"/>
        <v>0</v>
      </c>
      <c r="Y17" s="215">
        <f t="shared" si="7"/>
        <v>0</v>
      </c>
      <c r="Z17" s="15">
        <f t="shared" si="8"/>
        <v>0</v>
      </c>
      <c r="AA17" s="213">
        <f t="shared" si="45"/>
        <v>0</v>
      </c>
      <c r="AB17" s="215"/>
      <c r="AC17" s="215"/>
      <c r="AD17" s="215"/>
      <c r="AE17" s="15">
        <f t="shared" si="9"/>
        <v>0</v>
      </c>
      <c r="AF17" s="21"/>
      <c r="AG17" s="21"/>
      <c r="AH17" s="21"/>
      <c r="AI17" s="21"/>
      <c r="AJ17" s="21"/>
      <c r="AK17" s="21"/>
      <c r="AL17" s="21"/>
      <c r="AM17" s="156">
        <f t="shared" si="2"/>
        <v>0</v>
      </c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156">
        <f>SUM(AP17:AY17)</f>
        <v>0</v>
      </c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156">
        <f>SUM(BA17:BJ17)</f>
        <v>0</v>
      </c>
      <c r="BL17" s="15">
        <f t="shared" si="3"/>
        <v>0</v>
      </c>
      <c r="BM17" s="37">
        <f t="shared" si="0"/>
        <v>0</v>
      </c>
    </row>
    <row r="18" spans="1:65" ht="22.5" x14ac:dyDescent="0.2">
      <c r="A18" s="280"/>
      <c r="B18" s="17" t="s">
        <v>84</v>
      </c>
      <c r="C18" s="14"/>
      <c r="D18" s="18" t="s">
        <v>1357</v>
      </c>
      <c r="E18" s="17">
        <f>SUM(E15:E17)</f>
        <v>3884748</v>
      </c>
      <c r="F18" s="17">
        <f t="shared" ref="F18:P18" si="46">SUM(F15:F17)</f>
        <v>0</v>
      </c>
      <c r="G18" s="17">
        <f t="shared" si="46"/>
        <v>0</v>
      </c>
      <c r="H18" s="17">
        <f t="shared" si="46"/>
        <v>0</v>
      </c>
      <c r="I18" s="17">
        <f t="shared" si="46"/>
        <v>0</v>
      </c>
      <c r="J18" s="17">
        <f t="shared" si="46"/>
        <v>3884748</v>
      </c>
      <c r="K18" s="19"/>
      <c r="L18" s="17">
        <f t="shared" si="46"/>
        <v>0</v>
      </c>
      <c r="M18" s="19"/>
      <c r="N18" s="17">
        <f t="shared" si="46"/>
        <v>0</v>
      </c>
      <c r="O18" s="19"/>
      <c r="P18" s="17">
        <f t="shared" si="46"/>
        <v>0</v>
      </c>
      <c r="Q18" s="19"/>
      <c r="R18" s="17">
        <f t="shared" ref="R18" si="47">SUM(R15:R17)</f>
        <v>3884748</v>
      </c>
      <c r="S18" s="19"/>
      <c r="T18" s="213">
        <f t="shared" si="1"/>
        <v>3884748</v>
      </c>
      <c r="U18" s="17">
        <f t="shared" ref="U18" si="48">SUM(U15:U17)</f>
        <v>0</v>
      </c>
      <c r="V18" s="213">
        <f t="shared" si="5"/>
        <v>3884748</v>
      </c>
      <c r="W18" s="213">
        <f t="shared" si="6"/>
        <v>0</v>
      </c>
      <c r="X18" s="17">
        <f t="shared" ref="X18" si="49">SUM(X15:X17)</f>
        <v>0</v>
      </c>
      <c r="Y18" s="213">
        <f t="shared" si="7"/>
        <v>0</v>
      </c>
      <c r="Z18" s="15">
        <f t="shared" si="8"/>
        <v>0</v>
      </c>
      <c r="AA18" s="213">
        <f t="shared" ref="AA18:BK18" si="50">SUM(AA15:AA17)</f>
        <v>3884748</v>
      </c>
      <c r="AB18" s="213">
        <f t="shared" si="50"/>
        <v>0</v>
      </c>
      <c r="AC18" s="213">
        <f t="shared" si="50"/>
        <v>0</v>
      </c>
      <c r="AD18" s="213">
        <f t="shared" si="50"/>
        <v>0</v>
      </c>
      <c r="AE18" s="15">
        <f t="shared" si="9"/>
        <v>0</v>
      </c>
      <c r="AF18" s="213">
        <f t="shared" si="50"/>
        <v>0</v>
      </c>
      <c r="AG18" s="213">
        <f t="shared" si="50"/>
        <v>0</v>
      </c>
      <c r="AH18" s="213">
        <f t="shared" si="50"/>
        <v>0</v>
      </c>
      <c r="AI18" s="213">
        <f t="shared" si="50"/>
        <v>0</v>
      </c>
      <c r="AJ18" s="213">
        <f t="shared" si="50"/>
        <v>0</v>
      </c>
      <c r="AK18" s="213">
        <f t="shared" si="50"/>
        <v>0</v>
      </c>
      <c r="AL18" s="213">
        <f t="shared" si="50"/>
        <v>0</v>
      </c>
      <c r="AM18" s="213">
        <f t="shared" si="50"/>
        <v>0</v>
      </c>
      <c r="AN18" s="213">
        <f t="shared" si="50"/>
        <v>0</v>
      </c>
      <c r="AO18" s="213">
        <f t="shared" si="50"/>
        <v>0</v>
      </c>
      <c r="AP18" s="213">
        <f t="shared" si="50"/>
        <v>0</v>
      </c>
      <c r="AQ18" s="213">
        <f t="shared" si="50"/>
        <v>0</v>
      </c>
      <c r="AR18" s="213">
        <f t="shared" si="50"/>
        <v>0</v>
      </c>
      <c r="AS18" s="213">
        <f t="shared" si="50"/>
        <v>0</v>
      </c>
      <c r="AT18" s="213">
        <f t="shared" si="50"/>
        <v>3884748</v>
      </c>
      <c r="AU18" s="213">
        <f t="shared" si="50"/>
        <v>0</v>
      </c>
      <c r="AV18" s="213">
        <f t="shared" si="50"/>
        <v>0</v>
      </c>
      <c r="AW18" s="213">
        <f t="shared" si="50"/>
        <v>0</v>
      </c>
      <c r="AX18" s="213">
        <f t="shared" si="50"/>
        <v>0</v>
      </c>
      <c r="AY18" s="213">
        <f t="shared" si="50"/>
        <v>0</v>
      </c>
      <c r="AZ18" s="213">
        <f t="shared" si="50"/>
        <v>3884748</v>
      </c>
      <c r="BA18" s="213">
        <f t="shared" si="50"/>
        <v>0</v>
      </c>
      <c r="BB18" s="213">
        <f t="shared" si="50"/>
        <v>0</v>
      </c>
      <c r="BC18" s="213">
        <f t="shared" si="50"/>
        <v>0</v>
      </c>
      <c r="BD18" s="213">
        <f t="shared" si="50"/>
        <v>0</v>
      </c>
      <c r="BE18" s="213">
        <f t="shared" si="50"/>
        <v>0</v>
      </c>
      <c r="BF18" s="213">
        <f t="shared" si="50"/>
        <v>0</v>
      </c>
      <c r="BG18" s="213">
        <f t="shared" si="50"/>
        <v>0</v>
      </c>
      <c r="BH18" s="213">
        <f t="shared" si="50"/>
        <v>0</v>
      </c>
      <c r="BI18" s="213">
        <f t="shared" si="50"/>
        <v>0</v>
      </c>
      <c r="BJ18" s="213">
        <f t="shared" si="50"/>
        <v>0</v>
      </c>
      <c r="BK18" s="213">
        <f t="shared" si="50"/>
        <v>0</v>
      </c>
      <c r="BL18" s="15">
        <f t="shared" si="3"/>
        <v>0</v>
      </c>
      <c r="BM18" s="37">
        <f t="shared" si="0"/>
        <v>0</v>
      </c>
    </row>
    <row r="19" spans="1:65" x14ac:dyDescent="0.2">
      <c r="A19" s="278" t="s">
        <v>85</v>
      </c>
      <c r="B19" s="13" t="s">
        <v>86</v>
      </c>
      <c r="C19" s="14" t="s">
        <v>59</v>
      </c>
      <c r="D19" s="14" t="s">
        <v>1358</v>
      </c>
      <c r="E19" s="13"/>
      <c r="F19" s="13"/>
      <c r="G19" s="13"/>
      <c r="H19" s="13"/>
      <c r="I19" s="13"/>
      <c r="J19" s="14">
        <f t="shared" si="37"/>
        <v>0</v>
      </c>
      <c r="K19" s="16"/>
      <c r="L19" s="13"/>
      <c r="M19" s="16"/>
      <c r="N19" s="13"/>
      <c r="O19" s="16"/>
      <c r="P19" s="14">
        <f>(J19+L19)*-1</f>
        <v>0</v>
      </c>
      <c r="Q19" s="16"/>
      <c r="R19" s="325">
        <f t="shared" si="41"/>
        <v>0</v>
      </c>
      <c r="S19" s="16"/>
      <c r="T19" s="155">
        <f t="shared" si="1"/>
        <v>0</v>
      </c>
      <c r="U19" s="157">
        <f t="shared" si="38"/>
        <v>0</v>
      </c>
      <c r="V19" s="155">
        <f t="shared" si="5"/>
        <v>0</v>
      </c>
      <c r="W19" s="155">
        <f t="shared" si="6"/>
        <v>0</v>
      </c>
      <c r="X19" s="155">
        <f t="shared" si="39"/>
        <v>0</v>
      </c>
      <c r="Y19" s="155">
        <f t="shared" si="7"/>
        <v>0</v>
      </c>
      <c r="Z19" s="15">
        <f t="shared" si="8"/>
        <v>0</v>
      </c>
      <c r="AA19" s="155"/>
      <c r="AB19" s="213">
        <f>V19</f>
        <v>0</v>
      </c>
      <c r="AC19" s="155"/>
      <c r="AD19" s="155"/>
      <c r="AE19" s="15">
        <f t="shared" si="9"/>
        <v>0</v>
      </c>
      <c r="AF19" s="13"/>
      <c r="AG19" s="13"/>
      <c r="AH19" s="13"/>
      <c r="AI19" s="13"/>
      <c r="AJ19" s="13"/>
      <c r="AK19" s="13"/>
      <c r="AL19" s="13"/>
      <c r="AM19" s="156">
        <f t="shared" si="2"/>
        <v>0</v>
      </c>
      <c r="AN19" s="13"/>
      <c r="AO19" s="13"/>
      <c r="AP19" s="13"/>
      <c r="AQ19" s="13"/>
      <c r="AR19" s="13">
        <f>AB19</f>
        <v>0</v>
      </c>
      <c r="AS19" s="13"/>
      <c r="AT19" s="13"/>
      <c r="AU19" s="13"/>
      <c r="AV19" s="13"/>
      <c r="AW19" s="13"/>
      <c r="AX19" s="13"/>
      <c r="AY19" s="13"/>
      <c r="AZ19" s="156">
        <f t="shared" ref="AZ19:AZ36" si="51">SUM(AP19:AY19)</f>
        <v>0</v>
      </c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56">
        <f t="shared" ref="BK19:BK21" si="52">SUM(BA19:BJ19)</f>
        <v>0</v>
      </c>
      <c r="BL19" s="15">
        <f>BK19+AZ18+AM18-AD18-AC18-AB18-AA18</f>
        <v>0</v>
      </c>
      <c r="BM19" s="37">
        <f t="shared" si="0"/>
        <v>0</v>
      </c>
    </row>
    <row r="20" spans="1:65" x14ac:dyDescent="0.2">
      <c r="A20" s="279"/>
      <c r="B20" s="13" t="s">
        <v>87</v>
      </c>
      <c r="C20" s="14" t="s">
        <v>2231</v>
      </c>
      <c r="D20" s="14" t="s">
        <v>1359</v>
      </c>
      <c r="E20" s="13">
        <f>999078+382907+21103</f>
        <v>1403088</v>
      </c>
      <c r="F20" s="13"/>
      <c r="G20" s="13"/>
      <c r="H20" s="13"/>
      <c r="I20" s="13"/>
      <c r="J20" s="14">
        <f t="shared" si="37"/>
        <v>1403088</v>
      </c>
      <c r="K20" s="16"/>
      <c r="L20" s="13"/>
      <c r="M20" s="16"/>
      <c r="N20" s="13"/>
      <c r="O20" s="16"/>
      <c r="P20" s="13"/>
      <c r="Q20" s="16"/>
      <c r="R20" s="13">
        <f t="shared" si="41"/>
        <v>1403088</v>
      </c>
      <c r="S20" s="15">
        <f>R20-'Modello CE'!H68-'Modello CE'!H51</f>
        <v>0</v>
      </c>
      <c r="T20" s="155">
        <f t="shared" si="1"/>
        <v>1403088</v>
      </c>
      <c r="U20" s="157">
        <f t="shared" si="38"/>
        <v>0</v>
      </c>
      <c r="V20" s="155">
        <f t="shared" si="5"/>
        <v>1403088</v>
      </c>
      <c r="W20" s="155">
        <f t="shared" si="6"/>
        <v>0</v>
      </c>
      <c r="X20" s="155">
        <f t="shared" si="39"/>
        <v>0</v>
      </c>
      <c r="Y20" s="155">
        <f t="shared" si="7"/>
        <v>0</v>
      </c>
      <c r="Z20" s="15">
        <f t="shared" si="8"/>
        <v>0</v>
      </c>
      <c r="AA20" s="155"/>
      <c r="AB20" s="213">
        <f t="shared" ref="AB20:AB21" si="53">V20</f>
        <v>1403088</v>
      </c>
      <c r="AC20" s="155"/>
      <c r="AD20" s="155"/>
      <c r="AE20" s="15">
        <f t="shared" si="9"/>
        <v>0</v>
      </c>
      <c r="AF20" s="13"/>
      <c r="AG20" s="13"/>
      <c r="AH20" s="13"/>
      <c r="AI20" s="13"/>
      <c r="AJ20" s="13"/>
      <c r="AK20" s="13"/>
      <c r="AL20" s="13"/>
      <c r="AM20" s="156">
        <f t="shared" si="2"/>
        <v>0</v>
      </c>
      <c r="AN20" s="13"/>
      <c r="AO20" s="13"/>
      <c r="AP20" s="13"/>
      <c r="AQ20" s="13"/>
      <c r="AR20" s="13">
        <f>V20</f>
        <v>1403088</v>
      </c>
      <c r="AS20" s="13"/>
      <c r="AT20" s="13"/>
      <c r="AU20" s="13"/>
      <c r="AV20" s="13"/>
      <c r="AW20" s="13"/>
      <c r="AX20" s="13"/>
      <c r="AY20" s="13"/>
      <c r="AZ20" s="156">
        <f t="shared" si="51"/>
        <v>1403088</v>
      </c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56">
        <f t="shared" si="52"/>
        <v>0</v>
      </c>
      <c r="BL20" s="15">
        <f t="shared" si="3"/>
        <v>0</v>
      </c>
      <c r="BM20" s="37">
        <f t="shared" si="0"/>
        <v>0</v>
      </c>
    </row>
    <row r="21" spans="1:65" x14ac:dyDescent="0.2">
      <c r="A21" s="279"/>
      <c r="B21" s="13" t="s">
        <v>90</v>
      </c>
      <c r="C21" s="14" t="s">
        <v>92</v>
      </c>
      <c r="D21" s="14" t="s">
        <v>93</v>
      </c>
      <c r="E21" s="13"/>
      <c r="F21" s="13"/>
      <c r="G21" s="13"/>
      <c r="H21" s="13"/>
      <c r="I21" s="13"/>
      <c r="J21" s="14">
        <f t="shared" si="37"/>
        <v>0</v>
      </c>
      <c r="K21" s="16"/>
      <c r="L21" s="13"/>
      <c r="M21" s="16"/>
      <c r="N21" s="13"/>
      <c r="O21" s="16"/>
      <c r="P21" s="13"/>
      <c r="Q21" s="16"/>
      <c r="R21" s="13">
        <f t="shared" si="41"/>
        <v>0</v>
      </c>
      <c r="S21" s="15">
        <f>R21-'Modello CE'!H88</f>
        <v>0</v>
      </c>
      <c r="T21" s="155">
        <f t="shared" si="1"/>
        <v>0</v>
      </c>
      <c r="U21" s="157">
        <f t="shared" si="38"/>
        <v>0</v>
      </c>
      <c r="V21" s="155">
        <f t="shared" si="5"/>
        <v>0</v>
      </c>
      <c r="W21" s="155">
        <f t="shared" si="6"/>
        <v>0</v>
      </c>
      <c r="X21" s="155">
        <f t="shared" si="39"/>
        <v>0</v>
      </c>
      <c r="Y21" s="155">
        <f t="shared" si="7"/>
        <v>0</v>
      </c>
      <c r="Z21" s="15">
        <f t="shared" si="8"/>
        <v>0</v>
      </c>
      <c r="AA21" s="155"/>
      <c r="AB21" s="213">
        <f t="shared" si="53"/>
        <v>0</v>
      </c>
      <c r="AC21" s="155"/>
      <c r="AD21" s="155"/>
      <c r="AE21" s="15">
        <f t="shared" si="9"/>
        <v>0</v>
      </c>
      <c r="AF21" s="13"/>
      <c r="AG21" s="13"/>
      <c r="AH21" s="13"/>
      <c r="AI21" s="13"/>
      <c r="AJ21" s="13"/>
      <c r="AK21" s="13"/>
      <c r="AL21" s="13"/>
      <c r="AM21" s="156">
        <f t="shared" si="2"/>
        <v>0</v>
      </c>
      <c r="AN21" s="13"/>
      <c r="AO21" s="13"/>
      <c r="AP21" s="13"/>
      <c r="AQ21" s="13"/>
      <c r="AR21" s="13">
        <v>0</v>
      </c>
      <c r="AS21" s="13"/>
      <c r="AT21" s="13"/>
      <c r="AU21" s="13"/>
      <c r="AV21" s="13"/>
      <c r="AW21" s="13"/>
      <c r="AX21" s="13"/>
      <c r="AY21" s="13"/>
      <c r="AZ21" s="156">
        <f t="shared" si="51"/>
        <v>0</v>
      </c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56">
        <f t="shared" si="52"/>
        <v>0</v>
      </c>
      <c r="BL21" s="15">
        <f t="shared" si="3"/>
        <v>0</v>
      </c>
      <c r="BM21" s="37">
        <f t="shared" si="0"/>
        <v>0</v>
      </c>
    </row>
    <row r="22" spans="1:65" x14ac:dyDescent="0.2">
      <c r="A22" s="280"/>
      <c r="B22" s="17" t="s">
        <v>94</v>
      </c>
      <c r="C22" s="14"/>
      <c r="D22" s="18" t="s">
        <v>1280</v>
      </c>
      <c r="E22" s="17">
        <f>SUM(E19:E21)</f>
        <v>1403088</v>
      </c>
      <c r="F22" s="17">
        <f t="shared" ref="F22:P22" si="54">SUM(F19:F21)</f>
        <v>0</v>
      </c>
      <c r="G22" s="17">
        <f t="shared" si="54"/>
        <v>0</v>
      </c>
      <c r="H22" s="17">
        <f t="shared" si="54"/>
        <v>0</v>
      </c>
      <c r="I22" s="17">
        <f t="shared" si="54"/>
        <v>0</v>
      </c>
      <c r="J22" s="17">
        <f t="shared" si="54"/>
        <v>1403088</v>
      </c>
      <c r="K22" s="19"/>
      <c r="L22" s="17">
        <f t="shared" si="54"/>
        <v>0</v>
      </c>
      <c r="M22" s="19"/>
      <c r="N22" s="17">
        <f t="shared" si="54"/>
        <v>0</v>
      </c>
      <c r="O22" s="19"/>
      <c r="P22" s="17">
        <f t="shared" si="54"/>
        <v>0</v>
      </c>
      <c r="Q22" s="19"/>
      <c r="R22" s="17">
        <f t="shared" ref="R22" si="55">SUM(R19:R21)</f>
        <v>1403088</v>
      </c>
      <c r="S22" s="19"/>
      <c r="T22" s="213">
        <f t="shared" si="1"/>
        <v>1403088</v>
      </c>
      <c r="U22" s="17">
        <f t="shared" ref="U22" si="56">SUM(U19:U21)</f>
        <v>0</v>
      </c>
      <c r="V22" s="213">
        <f t="shared" si="5"/>
        <v>1403088</v>
      </c>
      <c r="W22" s="213">
        <f t="shared" si="6"/>
        <v>0</v>
      </c>
      <c r="X22" s="17">
        <f t="shared" ref="X22" si="57">SUM(X19:X21)</f>
        <v>0</v>
      </c>
      <c r="Y22" s="213">
        <f t="shared" si="7"/>
        <v>0</v>
      </c>
      <c r="Z22" s="15">
        <f t="shared" si="8"/>
        <v>0</v>
      </c>
      <c r="AA22" s="213">
        <f t="shared" ref="AA22:BK22" si="58">SUM(AA19:AA21)</f>
        <v>0</v>
      </c>
      <c r="AB22" s="213">
        <f t="shared" si="58"/>
        <v>1403088</v>
      </c>
      <c r="AC22" s="213">
        <f t="shared" si="58"/>
        <v>0</v>
      </c>
      <c r="AD22" s="213">
        <f t="shared" si="58"/>
        <v>0</v>
      </c>
      <c r="AE22" s="15">
        <f t="shared" si="9"/>
        <v>0</v>
      </c>
      <c r="AF22" s="213">
        <f t="shared" si="58"/>
        <v>0</v>
      </c>
      <c r="AG22" s="213">
        <f t="shared" si="58"/>
        <v>0</v>
      </c>
      <c r="AH22" s="213">
        <f t="shared" si="58"/>
        <v>0</v>
      </c>
      <c r="AI22" s="213">
        <f t="shared" si="58"/>
        <v>0</v>
      </c>
      <c r="AJ22" s="213">
        <f t="shared" si="58"/>
        <v>0</v>
      </c>
      <c r="AK22" s="213">
        <f t="shared" si="58"/>
        <v>0</v>
      </c>
      <c r="AL22" s="213">
        <f t="shared" si="58"/>
        <v>0</v>
      </c>
      <c r="AM22" s="213">
        <f t="shared" si="58"/>
        <v>0</v>
      </c>
      <c r="AN22" s="213">
        <f t="shared" si="58"/>
        <v>0</v>
      </c>
      <c r="AO22" s="213">
        <f t="shared" si="58"/>
        <v>0</v>
      </c>
      <c r="AP22" s="213">
        <f t="shared" si="58"/>
        <v>0</v>
      </c>
      <c r="AQ22" s="213">
        <f t="shared" si="58"/>
        <v>0</v>
      </c>
      <c r="AR22" s="213">
        <f t="shared" si="58"/>
        <v>1403088</v>
      </c>
      <c r="AS22" s="213">
        <f t="shared" si="58"/>
        <v>0</v>
      </c>
      <c r="AT22" s="213">
        <f t="shared" si="58"/>
        <v>0</v>
      </c>
      <c r="AU22" s="213">
        <f t="shared" si="58"/>
        <v>0</v>
      </c>
      <c r="AV22" s="213">
        <f t="shared" si="58"/>
        <v>0</v>
      </c>
      <c r="AW22" s="213">
        <f t="shared" si="58"/>
        <v>0</v>
      </c>
      <c r="AX22" s="213">
        <f t="shared" si="58"/>
        <v>0</v>
      </c>
      <c r="AY22" s="213">
        <f t="shared" si="58"/>
        <v>0</v>
      </c>
      <c r="AZ22" s="213">
        <f t="shared" si="58"/>
        <v>1403088</v>
      </c>
      <c r="BA22" s="213">
        <f t="shared" si="58"/>
        <v>0</v>
      </c>
      <c r="BB22" s="213">
        <f t="shared" si="58"/>
        <v>0</v>
      </c>
      <c r="BC22" s="213">
        <f t="shared" si="58"/>
        <v>0</v>
      </c>
      <c r="BD22" s="213">
        <f t="shared" si="58"/>
        <v>0</v>
      </c>
      <c r="BE22" s="213">
        <f t="shared" si="58"/>
        <v>0</v>
      </c>
      <c r="BF22" s="213">
        <f t="shared" si="58"/>
        <v>0</v>
      </c>
      <c r="BG22" s="213">
        <f t="shared" si="58"/>
        <v>0</v>
      </c>
      <c r="BH22" s="213">
        <f t="shared" si="58"/>
        <v>0</v>
      </c>
      <c r="BI22" s="213">
        <f t="shared" si="58"/>
        <v>0</v>
      </c>
      <c r="BJ22" s="213">
        <f t="shared" si="58"/>
        <v>0</v>
      </c>
      <c r="BK22" s="213">
        <f t="shared" si="58"/>
        <v>0</v>
      </c>
      <c r="BL22" s="15">
        <f t="shared" si="3"/>
        <v>0</v>
      </c>
      <c r="BM22" s="37">
        <f t="shared" si="0"/>
        <v>0</v>
      </c>
    </row>
    <row r="23" spans="1:65" x14ac:dyDescent="0.2">
      <c r="A23" s="278" t="s">
        <v>95</v>
      </c>
      <c r="B23" s="13" t="s">
        <v>96</v>
      </c>
      <c r="C23" s="14" t="s">
        <v>59</v>
      </c>
      <c r="D23" s="14" t="s">
        <v>1360</v>
      </c>
      <c r="E23" s="13"/>
      <c r="F23" s="13"/>
      <c r="G23" s="13"/>
      <c r="H23" s="13"/>
      <c r="I23" s="13"/>
      <c r="J23" s="14">
        <f t="shared" si="37"/>
        <v>0</v>
      </c>
      <c r="K23" s="16"/>
      <c r="L23" s="13"/>
      <c r="M23" s="16"/>
      <c r="N23" s="13"/>
      <c r="O23" s="16"/>
      <c r="P23" s="14">
        <f>(L23+J23+N23)*-1</f>
        <v>0</v>
      </c>
      <c r="Q23" s="16"/>
      <c r="R23" s="325">
        <f t="shared" si="41"/>
        <v>0</v>
      </c>
      <c r="S23" s="16"/>
      <c r="T23" s="155">
        <f t="shared" si="1"/>
        <v>0</v>
      </c>
      <c r="U23" s="157">
        <f t="shared" si="38"/>
        <v>0</v>
      </c>
      <c r="V23" s="155">
        <f t="shared" si="5"/>
        <v>0</v>
      </c>
      <c r="W23" s="155">
        <f t="shared" si="6"/>
        <v>0</v>
      </c>
      <c r="X23" s="155">
        <f t="shared" si="39"/>
        <v>0</v>
      </c>
      <c r="Y23" s="155">
        <f t="shared" si="7"/>
        <v>0</v>
      </c>
      <c r="Z23" s="15">
        <f t="shared" si="8"/>
        <v>0</v>
      </c>
      <c r="AA23" s="155"/>
      <c r="AB23" s="213">
        <f>V23</f>
        <v>0</v>
      </c>
      <c r="AC23" s="155"/>
      <c r="AD23" s="155"/>
      <c r="AE23" s="15">
        <f t="shared" si="9"/>
        <v>0</v>
      </c>
      <c r="AF23" s="13"/>
      <c r="AG23" s="13"/>
      <c r="AH23" s="13"/>
      <c r="AI23" s="13"/>
      <c r="AJ23" s="13"/>
      <c r="AK23" s="13"/>
      <c r="AL23" s="13"/>
      <c r="AM23" s="156">
        <f t="shared" si="2"/>
        <v>0</v>
      </c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56">
        <f t="shared" si="51"/>
        <v>0</v>
      </c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56">
        <f t="shared" ref="BK23:BK27" si="59">SUM(BA23:BJ23)</f>
        <v>0</v>
      </c>
      <c r="BL23" s="15">
        <f t="shared" si="3"/>
        <v>0</v>
      </c>
      <c r="BM23" s="37">
        <f t="shared" si="0"/>
        <v>0</v>
      </c>
    </row>
    <row r="24" spans="1:65" x14ac:dyDescent="0.2">
      <c r="A24" s="279"/>
      <c r="B24" s="13" t="s">
        <v>97</v>
      </c>
      <c r="C24" s="14" t="s">
        <v>59</v>
      </c>
      <c r="D24" s="14" t="s">
        <v>1361</v>
      </c>
      <c r="E24" s="13"/>
      <c r="F24" s="13"/>
      <c r="G24" s="13"/>
      <c r="H24" s="13"/>
      <c r="I24" s="13"/>
      <c r="J24" s="14">
        <f t="shared" si="37"/>
        <v>0</v>
      </c>
      <c r="K24" s="16"/>
      <c r="L24" s="13"/>
      <c r="M24" s="16"/>
      <c r="N24" s="13"/>
      <c r="O24" s="16"/>
      <c r="P24" s="14"/>
      <c r="Q24" s="16"/>
      <c r="R24" s="325">
        <f t="shared" si="41"/>
        <v>0</v>
      </c>
      <c r="S24" s="16"/>
      <c r="T24" s="155">
        <f t="shared" si="1"/>
        <v>0</v>
      </c>
      <c r="U24" s="157">
        <f t="shared" si="38"/>
        <v>0</v>
      </c>
      <c r="V24" s="155">
        <f t="shared" si="5"/>
        <v>0</v>
      </c>
      <c r="W24" s="155">
        <f t="shared" si="6"/>
        <v>0</v>
      </c>
      <c r="X24" s="155">
        <f t="shared" si="39"/>
        <v>0</v>
      </c>
      <c r="Y24" s="155">
        <f t="shared" si="7"/>
        <v>0</v>
      </c>
      <c r="Z24" s="15">
        <f t="shared" si="8"/>
        <v>0</v>
      </c>
      <c r="AA24" s="155"/>
      <c r="AB24" s="213">
        <f t="shared" ref="AB24:AB27" si="60">V24</f>
        <v>0</v>
      </c>
      <c r="AC24" s="155"/>
      <c r="AD24" s="155"/>
      <c r="AE24" s="15">
        <f t="shared" si="9"/>
        <v>0</v>
      </c>
      <c r="AF24" s="13"/>
      <c r="AG24" s="13"/>
      <c r="AH24" s="13"/>
      <c r="AI24" s="13"/>
      <c r="AJ24" s="13"/>
      <c r="AK24" s="13"/>
      <c r="AL24" s="13"/>
      <c r="AM24" s="156">
        <f t="shared" si="2"/>
        <v>0</v>
      </c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56">
        <f t="shared" si="51"/>
        <v>0</v>
      </c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56">
        <f t="shared" si="59"/>
        <v>0</v>
      </c>
      <c r="BL24" s="15">
        <f t="shared" si="3"/>
        <v>0</v>
      </c>
      <c r="BM24" s="37">
        <f t="shared" si="0"/>
        <v>0</v>
      </c>
    </row>
    <row r="25" spans="1:65" x14ac:dyDescent="0.2">
      <c r="A25" s="279"/>
      <c r="B25" s="13" t="s">
        <v>98</v>
      </c>
      <c r="C25" s="14" t="s">
        <v>2232</v>
      </c>
      <c r="D25" s="14" t="s">
        <v>1362</v>
      </c>
      <c r="E25" s="14"/>
      <c r="F25" s="14"/>
      <c r="G25" s="14"/>
      <c r="H25" s="14"/>
      <c r="I25" s="14"/>
      <c r="J25" s="14">
        <f t="shared" si="37"/>
        <v>0</v>
      </c>
      <c r="K25" s="15"/>
      <c r="L25" s="14"/>
      <c r="M25" s="15"/>
      <c r="N25" s="14"/>
      <c r="O25" s="15"/>
      <c r="P25" s="14"/>
      <c r="Q25" s="15"/>
      <c r="R25" s="13">
        <f t="shared" si="41"/>
        <v>0</v>
      </c>
      <c r="S25" s="15">
        <f>R25-'Modello CE'!H72-'Modello CE'!H55</f>
        <v>0</v>
      </c>
      <c r="T25" s="157">
        <f t="shared" si="1"/>
        <v>0</v>
      </c>
      <c r="U25" s="157">
        <f t="shared" si="38"/>
        <v>0</v>
      </c>
      <c r="V25" s="157">
        <f t="shared" si="5"/>
        <v>0</v>
      </c>
      <c r="W25" s="157">
        <f t="shared" si="6"/>
        <v>0</v>
      </c>
      <c r="X25" s="155">
        <f t="shared" si="39"/>
        <v>0</v>
      </c>
      <c r="Y25" s="157">
        <f t="shared" si="7"/>
        <v>0</v>
      </c>
      <c r="Z25" s="15">
        <f t="shared" si="8"/>
        <v>0</v>
      </c>
      <c r="AA25" s="157"/>
      <c r="AB25" s="213">
        <f t="shared" si="60"/>
        <v>0</v>
      </c>
      <c r="AC25" s="157"/>
      <c r="AD25" s="157"/>
      <c r="AE25" s="15">
        <f t="shared" si="9"/>
        <v>0</v>
      </c>
      <c r="AF25" s="14"/>
      <c r="AG25" s="14"/>
      <c r="AH25" s="14"/>
      <c r="AI25" s="14"/>
      <c r="AJ25" s="14"/>
      <c r="AK25" s="14"/>
      <c r="AL25" s="14"/>
      <c r="AM25" s="156">
        <f t="shared" si="2"/>
        <v>0</v>
      </c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56">
        <f t="shared" si="51"/>
        <v>0</v>
      </c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56">
        <f t="shared" si="59"/>
        <v>0</v>
      </c>
      <c r="BL25" s="15">
        <f t="shared" si="3"/>
        <v>0</v>
      </c>
      <c r="BM25" s="37">
        <f t="shared" si="0"/>
        <v>0</v>
      </c>
    </row>
    <row r="26" spans="1:65" ht="33.75" x14ac:dyDescent="0.2">
      <c r="A26" s="279"/>
      <c r="B26" s="13" t="s">
        <v>101</v>
      </c>
      <c r="C26" s="14" t="s">
        <v>2233</v>
      </c>
      <c r="D26" s="14" t="s">
        <v>1363</v>
      </c>
      <c r="E26" s="14"/>
      <c r="F26" s="14"/>
      <c r="G26" s="14"/>
      <c r="H26" s="14"/>
      <c r="I26" s="14"/>
      <c r="J26" s="14">
        <f t="shared" si="37"/>
        <v>0</v>
      </c>
      <c r="K26" s="15"/>
      <c r="L26" s="230">
        <f>'Modello CE'!H56+'Modello CE'!H57+'Modello CE'!H58+'Modello CE'!H60+'Modello CE'!H61+'Modello CE'!H73+'Modello CE'!H74+'Modello CE'!H78+'Modello CE'!H77+'Modello CE'!H123</f>
        <v>604627</v>
      </c>
      <c r="M26" s="15"/>
      <c r="N26" s="14"/>
      <c r="O26" s="15"/>
      <c r="P26" s="14"/>
      <c r="Q26" s="15"/>
      <c r="R26" s="13">
        <f t="shared" si="41"/>
        <v>604627</v>
      </c>
      <c r="S26" s="15">
        <f>R26-'Modello CE'!H56-'Modello CE'!H57-'Modello CE'!H58-'Modello CE'!H60-'Modello CE'!H61-'Modello CE'!H73-'Modello CE'!H74-'Modello CE'!H78-'Modello CE'!H77-'Modello CE'!H123</f>
        <v>0</v>
      </c>
      <c r="T26" s="157">
        <f t="shared" si="1"/>
        <v>0</v>
      </c>
      <c r="U26" s="157">
        <f t="shared" si="38"/>
        <v>0</v>
      </c>
      <c r="V26" s="157">
        <f t="shared" si="5"/>
        <v>0</v>
      </c>
      <c r="W26" s="157">
        <f t="shared" si="6"/>
        <v>604627</v>
      </c>
      <c r="X26" s="155">
        <f t="shared" si="39"/>
        <v>0</v>
      </c>
      <c r="Y26" s="157">
        <f t="shared" si="7"/>
        <v>604627</v>
      </c>
      <c r="Z26" s="15">
        <f t="shared" si="8"/>
        <v>0</v>
      </c>
      <c r="AA26" s="157"/>
      <c r="AB26" s="213">
        <f t="shared" si="60"/>
        <v>0</v>
      </c>
      <c r="AC26" s="157"/>
      <c r="AD26" s="157"/>
      <c r="AE26" s="15">
        <f t="shared" si="9"/>
        <v>0</v>
      </c>
      <c r="AF26" s="14"/>
      <c r="AG26" s="14"/>
      <c r="AH26" s="14"/>
      <c r="AI26" s="14"/>
      <c r="AJ26" s="14"/>
      <c r="AK26" s="14"/>
      <c r="AL26" s="14"/>
      <c r="AM26" s="156">
        <f t="shared" si="2"/>
        <v>0</v>
      </c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56">
        <f t="shared" si="51"/>
        <v>0</v>
      </c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56">
        <f t="shared" si="59"/>
        <v>0</v>
      </c>
      <c r="BL26" s="15">
        <f t="shared" si="3"/>
        <v>0</v>
      </c>
      <c r="BM26" s="37">
        <f t="shared" si="0"/>
        <v>0</v>
      </c>
    </row>
    <row r="27" spans="1:65" ht="33.75" x14ac:dyDescent="0.2">
      <c r="A27" s="279"/>
      <c r="B27" s="13" t="s">
        <v>103</v>
      </c>
      <c r="C27" s="14" t="s">
        <v>105</v>
      </c>
      <c r="D27" s="14" t="s">
        <v>1364</v>
      </c>
      <c r="E27" s="14"/>
      <c r="F27" s="14"/>
      <c r="G27" s="14"/>
      <c r="H27" s="14"/>
      <c r="I27" s="14"/>
      <c r="J27" s="14">
        <f t="shared" si="37"/>
        <v>0</v>
      </c>
      <c r="K27" s="15"/>
      <c r="L27" s="230">
        <f>'Modello CE'!H50+'Modello CE'!H52+'Modello CE'!H53+'Modello CE'!H54+'Modello CE'!H67+'Modello CE'!H69+'Modello CE'!H70+'Modello CE'!H71+'Modello CE'!H89</f>
        <v>1590298</v>
      </c>
      <c r="M27" s="15"/>
      <c r="N27" s="14"/>
      <c r="O27" s="15"/>
      <c r="P27" s="14"/>
      <c r="Q27" s="15"/>
      <c r="R27" s="13">
        <f t="shared" si="41"/>
        <v>1590298</v>
      </c>
      <c r="S27" s="15">
        <f>R27-'Modello CE'!H50-'Modello CE'!H52-'Modello CE'!H53-'Modello CE'!H54-'Modello CE'!H67-'Modello CE'!H69-'Modello CE'!H70-'Modello CE'!H71-'Modello CE'!H89</f>
        <v>0</v>
      </c>
      <c r="T27" s="157">
        <f t="shared" si="1"/>
        <v>0</v>
      </c>
      <c r="U27" s="157">
        <f t="shared" si="38"/>
        <v>0</v>
      </c>
      <c r="V27" s="157">
        <f t="shared" si="5"/>
        <v>0</v>
      </c>
      <c r="W27" s="157">
        <f t="shared" si="6"/>
        <v>1590298</v>
      </c>
      <c r="X27" s="155">
        <f t="shared" si="39"/>
        <v>0</v>
      </c>
      <c r="Y27" s="157">
        <f t="shared" si="7"/>
        <v>1590298</v>
      </c>
      <c r="Z27" s="15">
        <f t="shared" si="8"/>
        <v>0</v>
      </c>
      <c r="AA27" s="157"/>
      <c r="AB27" s="213">
        <f t="shared" si="60"/>
        <v>0</v>
      </c>
      <c r="AC27" s="157"/>
      <c r="AD27" s="157"/>
      <c r="AE27" s="15">
        <f t="shared" si="9"/>
        <v>0</v>
      </c>
      <c r="AF27" s="14"/>
      <c r="AG27" s="14"/>
      <c r="AH27" s="14"/>
      <c r="AI27" s="14"/>
      <c r="AJ27" s="14"/>
      <c r="AK27" s="14"/>
      <c r="AL27" s="14"/>
      <c r="AM27" s="156">
        <f t="shared" si="2"/>
        <v>0</v>
      </c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56">
        <f t="shared" si="51"/>
        <v>0</v>
      </c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56">
        <f t="shared" si="59"/>
        <v>0</v>
      </c>
      <c r="BL27" s="15">
        <f t="shared" si="3"/>
        <v>0</v>
      </c>
      <c r="BM27" s="37">
        <f t="shared" si="0"/>
        <v>0</v>
      </c>
    </row>
    <row r="28" spans="1:65" ht="22.5" x14ac:dyDescent="0.2">
      <c r="A28" s="280"/>
      <c r="B28" s="17" t="s">
        <v>108</v>
      </c>
      <c r="C28" s="14"/>
      <c r="D28" s="18" t="s">
        <v>1279</v>
      </c>
      <c r="E28" s="17">
        <f>SUM(E23:E27)</f>
        <v>0</v>
      </c>
      <c r="F28" s="17">
        <f t="shared" ref="F28:J28" si="61">SUM(F23:F27)</f>
        <v>0</v>
      </c>
      <c r="G28" s="17">
        <f t="shared" si="61"/>
        <v>0</v>
      </c>
      <c r="H28" s="17">
        <f t="shared" si="61"/>
        <v>0</v>
      </c>
      <c r="I28" s="17">
        <f t="shared" si="61"/>
        <v>0</v>
      </c>
      <c r="J28" s="18">
        <f t="shared" si="61"/>
        <v>0</v>
      </c>
      <c r="K28" s="19"/>
      <c r="L28" s="17">
        <f>SUM(L23:L27)</f>
        <v>2194925</v>
      </c>
      <c r="M28" s="19"/>
      <c r="N28" s="17">
        <f>SUM(N23:N27)</f>
        <v>0</v>
      </c>
      <c r="O28" s="19"/>
      <c r="P28" s="17">
        <f>SUM(P23:P27)</f>
        <v>0</v>
      </c>
      <c r="Q28" s="19"/>
      <c r="R28" s="17">
        <f>SUM(R23:R27)</f>
        <v>2194925</v>
      </c>
      <c r="S28" s="19"/>
      <c r="T28" s="213">
        <f t="shared" si="1"/>
        <v>0</v>
      </c>
      <c r="U28" s="17">
        <f>SUM(U23:U27)</f>
        <v>0</v>
      </c>
      <c r="V28" s="213">
        <f t="shared" si="5"/>
        <v>0</v>
      </c>
      <c r="W28" s="213">
        <f t="shared" si="6"/>
        <v>2194925</v>
      </c>
      <c r="X28" s="17">
        <f>SUM(X23:X27)</f>
        <v>0</v>
      </c>
      <c r="Y28" s="213">
        <f t="shared" si="7"/>
        <v>2194925</v>
      </c>
      <c r="Z28" s="15">
        <f t="shared" si="8"/>
        <v>0</v>
      </c>
      <c r="AA28" s="213">
        <f>SUM(AA23:AA27)</f>
        <v>0</v>
      </c>
      <c r="AB28" s="213">
        <f>SUM(AB23:AB27)</f>
        <v>0</v>
      </c>
      <c r="AC28" s="213">
        <f>SUM(AC23:AC27)</f>
        <v>0</v>
      </c>
      <c r="AD28" s="213">
        <f>SUM(AD23:AD27)</f>
        <v>0</v>
      </c>
      <c r="AE28" s="15">
        <f t="shared" si="9"/>
        <v>0</v>
      </c>
      <c r="AF28" s="213">
        <f t="shared" ref="AF28:BK28" si="62">SUM(AF23:AF27)</f>
        <v>0</v>
      </c>
      <c r="AG28" s="213">
        <f t="shared" si="62"/>
        <v>0</v>
      </c>
      <c r="AH28" s="213">
        <f t="shared" si="62"/>
        <v>0</v>
      </c>
      <c r="AI28" s="213">
        <f t="shared" si="62"/>
        <v>0</v>
      </c>
      <c r="AJ28" s="213">
        <f t="shared" si="62"/>
        <v>0</v>
      </c>
      <c r="AK28" s="213">
        <f t="shared" si="62"/>
        <v>0</v>
      </c>
      <c r="AL28" s="213">
        <f t="shared" si="62"/>
        <v>0</v>
      </c>
      <c r="AM28" s="213">
        <f t="shared" si="62"/>
        <v>0</v>
      </c>
      <c r="AN28" s="213">
        <f t="shared" si="62"/>
        <v>0</v>
      </c>
      <c r="AO28" s="213">
        <f t="shared" si="62"/>
        <v>0</v>
      </c>
      <c r="AP28" s="213">
        <f t="shared" si="62"/>
        <v>0</v>
      </c>
      <c r="AQ28" s="213">
        <f t="shared" si="62"/>
        <v>0</v>
      </c>
      <c r="AR28" s="213">
        <f t="shared" si="62"/>
        <v>0</v>
      </c>
      <c r="AS28" s="213">
        <f t="shared" si="62"/>
        <v>0</v>
      </c>
      <c r="AT28" s="213">
        <f t="shared" si="62"/>
        <v>0</v>
      </c>
      <c r="AU28" s="213">
        <f t="shared" si="62"/>
        <v>0</v>
      </c>
      <c r="AV28" s="213">
        <f t="shared" si="62"/>
        <v>0</v>
      </c>
      <c r="AW28" s="213">
        <f t="shared" si="62"/>
        <v>0</v>
      </c>
      <c r="AX28" s="213">
        <f t="shared" si="62"/>
        <v>0</v>
      </c>
      <c r="AY28" s="213">
        <f t="shared" si="62"/>
        <v>0</v>
      </c>
      <c r="AZ28" s="213">
        <f t="shared" si="62"/>
        <v>0</v>
      </c>
      <c r="BA28" s="213">
        <f t="shared" si="62"/>
        <v>0</v>
      </c>
      <c r="BB28" s="213">
        <f t="shared" si="62"/>
        <v>0</v>
      </c>
      <c r="BC28" s="213">
        <f t="shared" si="62"/>
        <v>0</v>
      </c>
      <c r="BD28" s="213">
        <f t="shared" si="62"/>
        <v>0</v>
      </c>
      <c r="BE28" s="213">
        <f t="shared" si="62"/>
        <v>0</v>
      </c>
      <c r="BF28" s="213">
        <f t="shared" si="62"/>
        <v>0</v>
      </c>
      <c r="BG28" s="213">
        <f t="shared" si="62"/>
        <v>0</v>
      </c>
      <c r="BH28" s="213">
        <f t="shared" si="62"/>
        <v>0</v>
      </c>
      <c r="BI28" s="213">
        <f t="shared" si="62"/>
        <v>0</v>
      </c>
      <c r="BJ28" s="213">
        <f t="shared" si="62"/>
        <v>0</v>
      </c>
      <c r="BK28" s="213">
        <f t="shared" si="62"/>
        <v>0</v>
      </c>
      <c r="BL28" s="15">
        <f t="shared" si="3"/>
        <v>0</v>
      </c>
      <c r="BM28" s="37">
        <f t="shared" si="0"/>
        <v>0</v>
      </c>
    </row>
    <row r="29" spans="1:65" x14ac:dyDescent="0.2">
      <c r="A29" s="144"/>
      <c r="B29" s="13" t="s">
        <v>1323</v>
      </c>
      <c r="C29" s="14" t="s">
        <v>510</v>
      </c>
      <c r="D29" s="14" t="s">
        <v>1325</v>
      </c>
      <c r="E29" s="17"/>
      <c r="F29" s="17"/>
      <c r="G29" s="17"/>
      <c r="H29" s="17"/>
      <c r="I29" s="17"/>
      <c r="J29" s="14">
        <f t="shared" si="37"/>
        <v>0</v>
      </c>
      <c r="K29" s="19"/>
      <c r="L29" s="17"/>
      <c r="M29" s="19"/>
      <c r="N29" s="17"/>
      <c r="O29" s="19"/>
      <c r="P29" s="17"/>
      <c r="Q29" s="19"/>
      <c r="R29" s="13">
        <f t="shared" si="41"/>
        <v>0</v>
      </c>
      <c r="S29" s="15">
        <f>R29-'Modello CE'!H10</f>
        <v>0</v>
      </c>
      <c r="T29" s="155">
        <f t="shared" si="1"/>
        <v>0</v>
      </c>
      <c r="U29" s="157">
        <f t="shared" si="38"/>
        <v>0</v>
      </c>
      <c r="V29" s="213">
        <f t="shared" si="5"/>
        <v>0</v>
      </c>
      <c r="W29" s="213">
        <f t="shared" si="6"/>
        <v>0</v>
      </c>
      <c r="X29" s="155">
        <f t="shared" si="39"/>
        <v>0</v>
      </c>
      <c r="Y29" s="213">
        <f t="shared" si="7"/>
        <v>0</v>
      </c>
      <c r="Z29" s="15">
        <f t="shared" si="8"/>
        <v>0</v>
      </c>
      <c r="AA29" s="213"/>
      <c r="AB29" s="213"/>
      <c r="AC29" s="213"/>
      <c r="AD29" s="213"/>
      <c r="AE29" s="15">
        <f t="shared" si="9"/>
        <v>0</v>
      </c>
      <c r="AF29" s="17"/>
      <c r="AG29" s="17"/>
      <c r="AH29" s="17"/>
      <c r="AI29" s="17"/>
      <c r="AJ29" s="17"/>
      <c r="AK29" s="17"/>
      <c r="AL29" s="17"/>
      <c r="AM29" s="156">
        <f t="shared" si="2"/>
        <v>0</v>
      </c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56">
        <f t="shared" si="51"/>
        <v>0</v>
      </c>
      <c r="BA29" s="17"/>
      <c r="BB29" s="17"/>
      <c r="BC29" s="13"/>
      <c r="BD29" s="13"/>
      <c r="BE29" s="17"/>
      <c r="BF29" s="17"/>
      <c r="BG29" s="13"/>
      <c r="BH29" s="13"/>
      <c r="BI29" s="17"/>
      <c r="BJ29" s="17"/>
      <c r="BK29" s="156">
        <f t="shared" ref="BK29:BK36" si="63">SUM(BA29:BJ29)</f>
        <v>0</v>
      </c>
      <c r="BL29" s="15">
        <f t="shared" si="3"/>
        <v>0</v>
      </c>
      <c r="BM29" s="37">
        <f t="shared" si="0"/>
        <v>0</v>
      </c>
    </row>
    <row r="30" spans="1:65" x14ac:dyDescent="0.2">
      <c r="A30" s="144"/>
      <c r="B30" s="13" t="s">
        <v>1324</v>
      </c>
      <c r="C30" s="14" t="s">
        <v>1321</v>
      </c>
      <c r="D30" s="14" t="s">
        <v>1326</v>
      </c>
      <c r="E30" s="17"/>
      <c r="F30" s="17"/>
      <c r="G30" s="17"/>
      <c r="H30" s="17"/>
      <c r="I30" s="17"/>
      <c r="J30" s="14">
        <f t="shared" si="37"/>
        <v>0</v>
      </c>
      <c r="K30" s="19"/>
      <c r="L30" s="17"/>
      <c r="M30" s="19"/>
      <c r="N30" s="17"/>
      <c r="O30" s="19"/>
      <c r="P30" s="17"/>
      <c r="Q30" s="19"/>
      <c r="R30" s="13">
        <f t="shared" si="41"/>
        <v>0</v>
      </c>
      <c r="S30" s="15">
        <f>R30-'Modello CE'!H11</f>
        <v>0</v>
      </c>
      <c r="T30" s="155">
        <f t="shared" si="1"/>
        <v>0</v>
      </c>
      <c r="U30" s="157">
        <f t="shared" si="38"/>
        <v>0</v>
      </c>
      <c r="V30" s="213">
        <f t="shared" si="5"/>
        <v>0</v>
      </c>
      <c r="W30" s="213">
        <f t="shared" si="6"/>
        <v>0</v>
      </c>
      <c r="X30" s="155">
        <f t="shared" si="39"/>
        <v>0</v>
      </c>
      <c r="Y30" s="213">
        <f t="shared" si="7"/>
        <v>0</v>
      </c>
      <c r="Z30" s="15">
        <f t="shared" si="8"/>
        <v>0</v>
      </c>
      <c r="AA30" s="213"/>
      <c r="AB30" s="213"/>
      <c r="AC30" s="213"/>
      <c r="AD30" s="213"/>
      <c r="AE30" s="15">
        <f t="shared" si="9"/>
        <v>0</v>
      </c>
      <c r="AF30" s="17"/>
      <c r="AG30" s="17"/>
      <c r="AH30" s="17"/>
      <c r="AI30" s="17"/>
      <c r="AJ30" s="17"/>
      <c r="AK30" s="17"/>
      <c r="AL30" s="17"/>
      <c r="AM30" s="156">
        <f t="shared" si="2"/>
        <v>0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56">
        <f t="shared" si="51"/>
        <v>0</v>
      </c>
      <c r="BA30" s="17"/>
      <c r="BB30" s="17"/>
      <c r="BC30" s="13"/>
      <c r="BD30" s="13"/>
      <c r="BE30" s="17"/>
      <c r="BF30" s="17"/>
      <c r="BG30" s="13"/>
      <c r="BH30" s="13"/>
      <c r="BI30" s="17"/>
      <c r="BJ30" s="17"/>
      <c r="BK30" s="156">
        <f t="shared" si="63"/>
        <v>0</v>
      </c>
      <c r="BL30" s="15">
        <f t="shared" si="3"/>
        <v>0</v>
      </c>
      <c r="BM30" s="37">
        <f t="shared" si="0"/>
        <v>0</v>
      </c>
    </row>
    <row r="31" spans="1:65" x14ac:dyDescent="0.2">
      <c r="A31" s="24" t="s">
        <v>109</v>
      </c>
      <c r="B31" s="17" t="s">
        <v>110</v>
      </c>
      <c r="C31" s="14" t="s">
        <v>202</v>
      </c>
      <c r="D31" s="18" t="s">
        <v>1281</v>
      </c>
      <c r="E31" s="17">
        <f>SUM(E29:E30)</f>
        <v>0</v>
      </c>
      <c r="F31" s="17">
        <f t="shared" ref="F31:J31" si="64">SUM(F29:F30)</f>
        <v>0</v>
      </c>
      <c r="G31" s="17">
        <f t="shared" si="64"/>
        <v>0</v>
      </c>
      <c r="H31" s="17">
        <f t="shared" si="64"/>
        <v>0</v>
      </c>
      <c r="I31" s="17">
        <f t="shared" si="64"/>
        <v>0</v>
      </c>
      <c r="J31" s="156">
        <f t="shared" si="64"/>
        <v>0</v>
      </c>
      <c r="K31" s="19"/>
      <c r="L31" s="17">
        <f>SUM(L29:L30)</f>
        <v>0</v>
      </c>
      <c r="M31" s="19"/>
      <c r="N31" s="17">
        <f>SUM(N29:N30)</f>
        <v>0</v>
      </c>
      <c r="O31" s="19"/>
      <c r="P31" s="17">
        <f>SUM(P29:P30)</f>
        <v>0</v>
      </c>
      <c r="Q31" s="19"/>
      <c r="R31" s="17">
        <f>SUM(R29:R30)</f>
        <v>0</v>
      </c>
      <c r="S31" s="19"/>
      <c r="T31" s="213">
        <f t="shared" si="1"/>
        <v>0</v>
      </c>
      <c r="U31" s="17">
        <f>SUM(U29:U30)</f>
        <v>0</v>
      </c>
      <c r="V31" s="213">
        <f t="shared" si="5"/>
        <v>0</v>
      </c>
      <c r="W31" s="213">
        <f t="shared" si="6"/>
        <v>0</v>
      </c>
      <c r="X31" s="17">
        <f>SUM(X29:X30)</f>
        <v>0</v>
      </c>
      <c r="Y31" s="213">
        <f t="shared" si="7"/>
        <v>0</v>
      </c>
      <c r="Z31" s="15">
        <f t="shared" si="8"/>
        <v>0</v>
      </c>
      <c r="AA31" s="213">
        <f>SUM(AA29:AA30)</f>
        <v>0</v>
      </c>
      <c r="AB31" s="213">
        <f t="shared" ref="AB31:AD31" si="65">SUM(AB29:AB30)</f>
        <v>0</v>
      </c>
      <c r="AC31" s="213">
        <f t="shared" si="65"/>
        <v>0</v>
      </c>
      <c r="AD31" s="213">
        <f t="shared" si="65"/>
        <v>0</v>
      </c>
      <c r="AE31" s="15">
        <f t="shared" si="9"/>
        <v>0</v>
      </c>
      <c r="AF31" s="213">
        <f t="shared" ref="AF31:BK31" si="66">SUM(AF29:AF30)</f>
        <v>0</v>
      </c>
      <c r="AG31" s="213">
        <f t="shared" si="66"/>
        <v>0</v>
      </c>
      <c r="AH31" s="213">
        <f t="shared" si="66"/>
        <v>0</v>
      </c>
      <c r="AI31" s="213">
        <f t="shared" si="66"/>
        <v>0</v>
      </c>
      <c r="AJ31" s="213">
        <f t="shared" si="66"/>
        <v>0</v>
      </c>
      <c r="AK31" s="213">
        <f t="shared" si="66"/>
        <v>0</v>
      </c>
      <c r="AL31" s="213">
        <f t="shared" si="66"/>
        <v>0</v>
      </c>
      <c r="AM31" s="213">
        <f t="shared" si="66"/>
        <v>0</v>
      </c>
      <c r="AN31" s="213">
        <f t="shared" si="66"/>
        <v>0</v>
      </c>
      <c r="AO31" s="213">
        <f t="shared" si="66"/>
        <v>0</v>
      </c>
      <c r="AP31" s="213">
        <f t="shared" si="66"/>
        <v>0</v>
      </c>
      <c r="AQ31" s="213">
        <f t="shared" si="66"/>
        <v>0</v>
      </c>
      <c r="AR31" s="213">
        <f t="shared" si="66"/>
        <v>0</v>
      </c>
      <c r="AS31" s="213">
        <f t="shared" si="66"/>
        <v>0</v>
      </c>
      <c r="AT31" s="213">
        <f t="shared" si="66"/>
        <v>0</v>
      </c>
      <c r="AU31" s="213">
        <f t="shared" si="66"/>
        <v>0</v>
      </c>
      <c r="AV31" s="213">
        <f t="shared" si="66"/>
        <v>0</v>
      </c>
      <c r="AW31" s="213">
        <f t="shared" si="66"/>
        <v>0</v>
      </c>
      <c r="AX31" s="213">
        <f t="shared" si="66"/>
        <v>0</v>
      </c>
      <c r="AY31" s="213">
        <f t="shared" si="66"/>
        <v>0</v>
      </c>
      <c r="AZ31" s="213">
        <f t="shared" si="66"/>
        <v>0</v>
      </c>
      <c r="BA31" s="213">
        <f t="shared" si="66"/>
        <v>0</v>
      </c>
      <c r="BB31" s="213">
        <f t="shared" si="66"/>
        <v>0</v>
      </c>
      <c r="BC31" s="213">
        <f t="shared" si="66"/>
        <v>0</v>
      </c>
      <c r="BD31" s="213">
        <f t="shared" si="66"/>
        <v>0</v>
      </c>
      <c r="BE31" s="213">
        <f t="shared" si="66"/>
        <v>0</v>
      </c>
      <c r="BF31" s="213">
        <f t="shared" si="66"/>
        <v>0</v>
      </c>
      <c r="BG31" s="213">
        <f t="shared" si="66"/>
        <v>0</v>
      </c>
      <c r="BH31" s="213">
        <f t="shared" si="66"/>
        <v>0</v>
      </c>
      <c r="BI31" s="213">
        <f t="shared" si="66"/>
        <v>0</v>
      </c>
      <c r="BJ31" s="213">
        <f t="shared" si="66"/>
        <v>0</v>
      </c>
      <c r="BK31" s="213">
        <f t="shared" si="66"/>
        <v>0</v>
      </c>
      <c r="BL31" s="15">
        <f t="shared" si="3"/>
        <v>0</v>
      </c>
      <c r="BM31" s="37">
        <f t="shared" si="0"/>
        <v>0</v>
      </c>
    </row>
    <row r="32" spans="1:65" s="20" customFormat="1" x14ac:dyDescent="0.2">
      <c r="A32" s="278" t="s">
        <v>112</v>
      </c>
      <c r="B32" s="13" t="s">
        <v>4659</v>
      </c>
      <c r="C32" s="14" t="s">
        <v>114</v>
      </c>
      <c r="D32" s="25" t="s">
        <v>2234</v>
      </c>
      <c r="E32" s="26"/>
      <c r="F32" s="26"/>
      <c r="G32" s="26"/>
      <c r="H32" s="26"/>
      <c r="I32" s="26"/>
      <c r="J32" s="157">
        <f t="shared" si="37"/>
        <v>0</v>
      </c>
      <c r="K32" s="27"/>
      <c r="L32" s="26"/>
      <c r="M32" s="27"/>
      <c r="N32" s="26"/>
      <c r="O32" s="27"/>
      <c r="P32" s="13">
        <f>'Modello CE'!H13+'Modello CE'!H40-'Modello CE'!H452</f>
        <v>9972162</v>
      </c>
      <c r="Q32" s="27"/>
      <c r="R32" s="13">
        <f>J32+L32+N32+P32</f>
        <v>9972162</v>
      </c>
      <c r="S32" s="15">
        <f>R32-('Modello CE'!H13+'Modello CE'!H40-'Modello CE'!H452)</f>
        <v>0</v>
      </c>
      <c r="T32" s="155">
        <f t="shared" si="1"/>
        <v>0</v>
      </c>
      <c r="U32" s="157">
        <f t="shared" si="38"/>
        <v>0</v>
      </c>
      <c r="V32" s="155">
        <f t="shared" si="5"/>
        <v>0</v>
      </c>
      <c r="W32" s="155">
        <f t="shared" si="6"/>
        <v>0</v>
      </c>
      <c r="X32" s="155">
        <f t="shared" si="39"/>
        <v>0</v>
      </c>
      <c r="Y32" s="155">
        <f t="shared" si="7"/>
        <v>0</v>
      </c>
      <c r="Z32" s="15">
        <f t="shared" si="8"/>
        <v>-9972162</v>
      </c>
      <c r="AA32" s="213"/>
      <c r="AB32" s="213"/>
      <c r="AC32" s="213"/>
      <c r="AD32" s="213"/>
      <c r="AE32" s="15">
        <f t="shared" si="9"/>
        <v>0</v>
      </c>
      <c r="AF32" s="26"/>
      <c r="AG32" s="26"/>
      <c r="AH32" s="26"/>
      <c r="AI32" s="26"/>
      <c r="AJ32" s="26"/>
      <c r="AK32" s="26"/>
      <c r="AL32" s="26"/>
      <c r="AM32" s="156">
        <f t="shared" si="2"/>
        <v>0</v>
      </c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156">
        <f t="shared" si="51"/>
        <v>0</v>
      </c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156">
        <f t="shared" si="63"/>
        <v>0</v>
      </c>
      <c r="BL32" s="15">
        <f t="shared" si="3"/>
        <v>0</v>
      </c>
      <c r="BM32" s="37">
        <f t="shared" si="0"/>
        <v>0</v>
      </c>
    </row>
    <row r="33" spans="1:65" s="20" customFormat="1" x14ac:dyDescent="0.2">
      <c r="A33" s="279"/>
      <c r="B33" s="13" t="s">
        <v>4660</v>
      </c>
      <c r="C33" s="14" t="s">
        <v>116</v>
      </c>
      <c r="D33" s="25" t="s">
        <v>1365</v>
      </c>
      <c r="E33" s="26"/>
      <c r="F33" s="26"/>
      <c r="G33" s="26"/>
      <c r="H33" s="26"/>
      <c r="I33" s="26"/>
      <c r="J33" s="157">
        <f t="shared" si="37"/>
        <v>0</v>
      </c>
      <c r="K33" s="27"/>
      <c r="L33" s="26"/>
      <c r="M33" s="27"/>
      <c r="N33" s="26"/>
      <c r="O33" s="27"/>
      <c r="P33" s="13">
        <f>'Modello CE'!H16+'Modello CE'!H41-'Modello CE'!H453</f>
        <v>6379134</v>
      </c>
      <c r="Q33" s="27"/>
      <c r="R33" s="13">
        <f t="shared" si="41"/>
        <v>6379134</v>
      </c>
      <c r="S33" s="15">
        <f>R33-('Modello CE'!H16+'Modello CE'!H41-'Modello CE'!H453)</f>
        <v>0</v>
      </c>
      <c r="T33" s="155">
        <f t="shared" si="1"/>
        <v>0</v>
      </c>
      <c r="U33" s="157">
        <f t="shared" si="38"/>
        <v>0</v>
      </c>
      <c r="V33" s="155">
        <f t="shared" si="5"/>
        <v>0</v>
      </c>
      <c r="W33" s="155">
        <f t="shared" si="6"/>
        <v>0</v>
      </c>
      <c r="X33" s="155">
        <f t="shared" si="39"/>
        <v>0</v>
      </c>
      <c r="Y33" s="155">
        <f t="shared" si="7"/>
        <v>0</v>
      </c>
      <c r="Z33" s="15">
        <f t="shared" si="8"/>
        <v>-6379134</v>
      </c>
      <c r="AA33" s="213"/>
      <c r="AB33" s="213"/>
      <c r="AC33" s="213"/>
      <c r="AD33" s="213"/>
      <c r="AE33" s="15">
        <f t="shared" si="9"/>
        <v>0</v>
      </c>
      <c r="AF33" s="26"/>
      <c r="AG33" s="26"/>
      <c r="AH33" s="26"/>
      <c r="AI33" s="26"/>
      <c r="AJ33" s="26"/>
      <c r="AK33" s="26"/>
      <c r="AL33" s="26"/>
      <c r="AM33" s="156">
        <f t="shared" si="2"/>
        <v>0</v>
      </c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156">
        <f t="shared" si="51"/>
        <v>0</v>
      </c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156">
        <f t="shared" si="63"/>
        <v>0</v>
      </c>
      <c r="BL33" s="15">
        <f t="shared" si="3"/>
        <v>0</v>
      </c>
      <c r="BM33" s="37">
        <f t="shared" si="0"/>
        <v>0</v>
      </c>
    </row>
    <row r="34" spans="1:65" s="20" customFormat="1" x14ac:dyDescent="0.2">
      <c r="A34" s="279"/>
      <c r="B34" s="13" t="s">
        <v>4661</v>
      </c>
      <c r="C34" s="14" t="s">
        <v>119</v>
      </c>
      <c r="D34" s="25" t="s">
        <v>1366</v>
      </c>
      <c r="E34" s="26"/>
      <c r="F34" s="26"/>
      <c r="G34" s="26"/>
      <c r="H34" s="26"/>
      <c r="I34" s="26"/>
      <c r="J34" s="157">
        <f t="shared" si="37"/>
        <v>0</v>
      </c>
      <c r="K34" s="27"/>
      <c r="L34" s="26"/>
      <c r="M34" s="27"/>
      <c r="N34" s="26"/>
      <c r="O34" s="27"/>
      <c r="P34" s="13"/>
      <c r="Q34" s="27"/>
      <c r="R34" s="13">
        <f t="shared" si="41"/>
        <v>0</v>
      </c>
      <c r="S34" s="15">
        <f>R34-'Modello CE'!H18</f>
        <v>0</v>
      </c>
      <c r="T34" s="155">
        <f t="shared" si="1"/>
        <v>0</v>
      </c>
      <c r="U34" s="157">
        <f t="shared" si="38"/>
        <v>0</v>
      </c>
      <c r="V34" s="155">
        <f t="shared" si="5"/>
        <v>0</v>
      </c>
      <c r="W34" s="155">
        <f t="shared" si="6"/>
        <v>0</v>
      </c>
      <c r="X34" s="155">
        <f t="shared" si="39"/>
        <v>0</v>
      </c>
      <c r="Y34" s="155">
        <f t="shared" si="7"/>
        <v>0</v>
      </c>
      <c r="Z34" s="15">
        <f t="shared" si="8"/>
        <v>0</v>
      </c>
      <c r="AA34" s="213"/>
      <c r="AB34" s="213"/>
      <c r="AC34" s="213"/>
      <c r="AD34" s="213"/>
      <c r="AE34" s="15">
        <f t="shared" si="9"/>
        <v>0</v>
      </c>
      <c r="AF34" s="26"/>
      <c r="AG34" s="26"/>
      <c r="AH34" s="26"/>
      <c r="AI34" s="26"/>
      <c r="AJ34" s="26"/>
      <c r="AK34" s="26"/>
      <c r="AL34" s="26"/>
      <c r="AM34" s="156">
        <f t="shared" si="2"/>
        <v>0</v>
      </c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156">
        <f t="shared" si="51"/>
        <v>0</v>
      </c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156">
        <f t="shared" si="63"/>
        <v>0</v>
      </c>
      <c r="BL34" s="15">
        <f t="shared" si="3"/>
        <v>0</v>
      </c>
      <c r="BM34" s="37">
        <f t="shared" si="0"/>
        <v>0</v>
      </c>
    </row>
    <row r="35" spans="1:65" s="20" customFormat="1" ht="22.5" x14ac:dyDescent="0.2">
      <c r="A35" s="279"/>
      <c r="B35" s="13" t="s">
        <v>4662</v>
      </c>
      <c r="C35" s="14" t="s">
        <v>122</v>
      </c>
      <c r="D35" s="25" t="s">
        <v>1367</v>
      </c>
      <c r="E35" s="26"/>
      <c r="F35" s="26"/>
      <c r="G35" s="26"/>
      <c r="H35" s="26"/>
      <c r="I35" s="26"/>
      <c r="J35" s="157">
        <f t="shared" si="37"/>
        <v>0</v>
      </c>
      <c r="K35" s="27"/>
      <c r="L35" s="26"/>
      <c r="M35" s="27"/>
      <c r="N35" s="26"/>
      <c r="O35" s="27"/>
      <c r="P35" s="13"/>
      <c r="Q35" s="27"/>
      <c r="R35" s="13">
        <f t="shared" si="41"/>
        <v>0</v>
      </c>
      <c r="S35" s="15">
        <f>R35-('Modello CE'!H30+'Modello CE'!H31+'Modello CE'!H42-'Modello CE'!H454)</f>
        <v>0</v>
      </c>
      <c r="T35" s="155">
        <f t="shared" si="1"/>
        <v>0</v>
      </c>
      <c r="U35" s="157">
        <f t="shared" si="38"/>
        <v>0</v>
      </c>
      <c r="V35" s="155">
        <f t="shared" si="5"/>
        <v>0</v>
      </c>
      <c r="W35" s="155">
        <f t="shared" si="6"/>
        <v>0</v>
      </c>
      <c r="X35" s="155">
        <f t="shared" si="39"/>
        <v>0</v>
      </c>
      <c r="Y35" s="155">
        <f t="shared" si="7"/>
        <v>0</v>
      </c>
      <c r="Z35" s="15">
        <f t="shared" si="8"/>
        <v>0</v>
      </c>
      <c r="AA35" s="213"/>
      <c r="AB35" s="213"/>
      <c r="AC35" s="213"/>
      <c r="AD35" s="213"/>
      <c r="AE35" s="15">
        <f t="shared" si="9"/>
        <v>0</v>
      </c>
      <c r="AF35" s="26"/>
      <c r="AG35" s="26"/>
      <c r="AH35" s="26"/>
      <c r="AI35" s="26"/>
      <c r="AJ35" s="26"/>
      <c r="AK35" s="26"/>
      <c r="AL35" s="26"/>
      <c r="AM35" s="156">
        <f t="shared" si="2"/>
        <v>0</v>
      </c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156">
        <f t="shared" si="51"/>
        <v>0</v>
      </c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156">
        <f t="shared" si="63"/>
        <v>0</v>
      </c>
      <c r="BL35" s="15">
        <f t="shared" si="3"/>
        <v>0</v>
      </c>
      <c r="BM35" s="37">
        <f t="shared" si="0"/>
        <v>0</v>
      </c>
    </row>
    <row r="36" spans="1:65" s="20" customFormat="1" x14ac:dyDescent="0.2">
      <c r="A36" s="279"/>
      <c r="B36" s="13" t="s">
        <v>4663</v>
      </c>
      <c r="C36" s="14" t="s">
        <v>125</v>
      </c>
      <c r="D36" s="25" t="s">
        <v>1368</v>
      </c>
      <c r="E36" s="26"/>
      <c r="F36" s="26"/>
      <c r="G36" s="26"/>
      <c r="H36" s="26"/>
      <c r="I36" s="26"/>
      <c r="J36" s="157">
        <f t="shared" si="37"/>
        <v>0</v>
      </c>
      <c r="K36" s="27"/>
      <c r="L36" s="26"/>
      <c r="M36" s="27"/>
      <c r="N36" s="26"/>
      <c r="O36" s="27"/>
      <c r="P36" s="13"/>
      <c r="Q36" s="27"/>
      <c r="R36" s="13">
        <f t="shared" si="41"/>
        <v>0</v>
      </c>
      <c r="S36" s="15">
        <f>R36-'Modello CE'!H32</f>
        <v>0</v>
      </c>
      <c r="T36" s="155">
        <f t="shared" si="1"/>
        <v>0</v>
      </c>
      <c r="U36" s="157">
        <f t="shared" si="38"/>
        <v>0</v>
      </c>
      <c r="V36" s="155">
        <f t="shared" si="5"/>
        <v>0</v>
      </c>
      <c r="W36" s="155">
        <f t="shared" si="6"/>
        <v>0</v>
      </c>
      <c r="X36" s="155">
        <f t="shared" si="39"/>
        <v>0</v>
      </c>
      <c r="Y36" s="155">
        <f t="shared" si="7"/>
        <v>0</v>
      </c>
      <c r="Z36" s="15">
        <f t="shared" si="8"/>
        <v>0</v>
      </c>
      <c r="AA36" s="213"/>
      <c r="AB36" s="213"/>
      <c r="AC36" s="213"/>
      <c r="AD36" s="213"/>
      <c r="AE36" s="15">
        <f t="shared" si="9"/>
        <v>0</v>
      </c>
      <c r="AF36" s="26"/>
      <c r="AG36" s="26"/>
      <c r="AH36" s="26"/>
      <c r="AI36" s="26"/>
      <c r="AJ36" s="26"/>
      <c r="AK36" s="26"/>
      <c r="AL36" s="26"/>
      <c r="AM36" s="156">
        <f t="shared" si="2"/>
        <v>0</v>
      </c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156">
        <f t="shared" si="51"/>
        <v>0</v>
      </c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156">
        <f t="shared" si="63"/>
        <v>0</v>
      </c>
      <c r="BL36" s="15">
        <f t="shared" si="3"/>
        <v>0</v>
      </c>
      <c r="BM36" s="37">
        <f t="shared" si="0"/>
        <v>0</v>
      </c>
    </row>
    <row r="37" spans="1:65" s="20" customFormat="1" x14ac:dyDescent="0.2">
      <c r="A37" s="280"/>
      <c r="B37" s="17" t="s">
        <v>127</v>
      </c>
      <c r="C37" s="14"/>
      <c r="D37" s="18" t="s">
        <v>1282</v>
      </c>
      <c r="E37" s="17">
        <f>SUM(E32:E36)</f>
        <v>0</v>
      </c>
      <c r="F37" s="17">
        <f t="shared" ref="F37:J37" si="67">SUM(F32:F36)</f>
        <v>0</v>
      </c>
      <c r="G37" s="17">
        <f t="shared" si="67"/>
        <v>0</v>
      </c>
      <c r="H37" s="17">
        <f t="shared" si="67"/>
        <v>0</v>
      </c>
      <c r="I37" s="17">
        <f t="shared" si="67"/>
        <v>0</v>
      </c>
      <c r="J37" s="18">
        <f t="shared" si="67"/>
        <v>0</v>
      </c>
      <c r="K37" s="19"/>
      <c r="L37" s="17">
        <f>SUM(L32:L36)</f>
        <v>0</v>
      </c>
      <c r="M37" s="19"/>
      <c r="N37" s="17">
        <f>SUM(N32:N36)</f>
        <v>0</v>
      </c>
      <c r="O37" s="19"/>
      <c r="P37" s="17">
        <f>SUM(P32:P36)</f>
        <v>16351296</v>
      </c>
      <c r="Q37" s="19"/>
      <c r="R37" s="17">
        <f>SUM(R32:R36)</f>
        <v>16351296</v>
      </c>
      <c r="S37" s="19"/>
      <c r="T37" s="213">
        <f t="shared" si="1"/>
        <v>0</v>
      </c>
      <c r="U37" s="17">
        <f>SUM(U32:U36)</f>
        <v>0</v>
      </c>
      <c r="V37" s="213">
        <f t="shared" si="5"/>
        <v>0</v>
      </c>
      <c r="W37" s="213">
        <f t="shared" si="6"/>
        <v>0</v>
      </c>
      <c r="X37" s="17">
        <f>SUM(X32:X36)</f>
        <v>0</v>
      </c>
      <c r="Y37" s="213">
        <f t="shared" si="7"/>
        <v>0</v>
      </c>
      <c r="Z37" s="15">
        <f t="shared" si="8"/>
        <v>-16351296</v>
      </c>
      <c r="AA37" s="213">
        <f>SUM(AA32:AA36)</f>
        <v>0</v>
      </c>
      <c r="AB37" s="213">
        <f t="shared" ref="AB37:AD37" si="68">SUM(AB32:AB36)</f>
        <v>0</v>
      </c>
      <c r="AC37" s="213">
        <f t="shared" si="68"/>
        <v>0</v>
      </c>
      <c r="AD37" s="213">
        <f t="shared" si="68"/>
        <v>0</v>
      </c>
      <c r="AE37" s="15">
        <f t="shared" si="9"/>
        <v>0</v>
      </c>
      <c r="AF37" s="213">
        <f t="shared" ref="AF37:BK37" si="69">SUM(AF32:AF36)</f>
        <v>0</v>
      </c>
      <c r="AG37" s="213">
        <f t="shared" si="69"/>
        <v>0</v>
      </c>
      <c r="AH37" s="213">
        <f t="shared" si="69"/>
        <v>0</v>
      </c>
      <c r="AI37" s="213">
        <f t="shared" si="69"/>
        <v>0</v>
      </c>
      <c r="AJ37" s="213">
        <f t="shared" si="69"/>
        <v>0</v>
      </c>
      <c r="AK37" s="213">
        <f t="shared" si="69"/>
        <v>0</v>
      </c>
      <c r="AL37" s="213">
        <f t="shared" si="69"/>
        <v>0</v>
      </c>
      <c r="AM37" s="213">
        <f t="shared" si="69"/>
        <v>0</v>
      </c>
      <c r="AN37" s="213">
        <f t="shared" si="69"/>
        <v>0</v>
      </c>
      <c r="AO37" s="213">
        <f t="shared" si="69"/>
        <v>0</v>
      </c>
      <c r="AP37" s="213">
        <f t="shared" si="69"/>
        <v>0</v>
      </c>
      <c r="AQ37" s="213">
        <f t="shared" si="69"/>
        <v>0</v>
      </c>
      <c r="AR37" s="213">
        <f t="shared" si="69"/>
        <v>0</v>
      </c>
      <c r="AS37" s="213">
        <f t="shared" si="69"/>
        <v>0</v>
      </c>
      <c r="AT37" s="213">
        <f t="shared" si="69"/>
        <v>0</v>
      </c>
      <c r="AU37" s="213">
        <f t="shared" si="69"/>
        <v>0</v>
      </c>
      <c r="AV37" s="213">
        <f t="shared" si="69"/>
        <v>0</v>
      </c>
      <c r="AW37" s="213">
        <f t="shared" si="69"/>
        <v>0</v>
      </c>
      <c r="AX37" s="213">
        <f t="shared" si="69"/>
        <v>0</v>
      </c>
      <c r="AY37" s="213">
        <f t="shared" si="69"/>
        <v>0</v>
      </c>
      <c r="AZ37" s="213">
        <f t="shared" si="69"/>
        <v>0</v>
      </c>
      <c r="BA37" s="213">
        <f t="shared" si="69"/>
        <v>0</v>
      </c>
      <c r="BB37" s="213">
        <f t="shared" si="69"/>
        <v>0</v>
      </c>
      <c r="BC37" s="213">
        <f t="shared" si="69"/>
        <v>0</v>
      </c>
      <c r="BD37" s="213">
        <f t="shared" si="69"/>
        <v>0</v>
      </c>
      <c r="BE37" s="213">
        <f t="shared" si="69"/>
        <v>0</v>
      </c>
      <c r="BF37" s="213">
        <f t="shared" si="69"/>
        <v>0</v>
      </c>
      <c r="BG37" s="213">
        <f t="shared" si="69"/>
        <v>0</v>
      </c>
      <c r="BH37" s="213">
        <f t="shared" si="69"/>
        <v>0</v>
      </c>
      <c r="BI37" s="213">
        <f t="shared" si="69"/>
        <v>0</v>
      </c>
      <c r="BJ37" s="213">
        <f t="shared" si="69"/>
        <v>0</v>
      </c>
      <c r="BK37" s="213">
        <f t="shared" si="69"/>
        <v>0</v>
      </c>
      <c r="BL37" s="15">
        <f t="shared" si="3"/>
        <v>0</v>
      </c>
      <c r="BM37" s="37">
        <f t="shared" si="0"/>
        <v>0</v>
      </c>
    </row>
    <row r="38" spans="1:65" s="20" customFormat="1" ht="22.5" x14ac:dyDescent="0.2">
      <c r="A38" s="24" t="s">
        <v>128</v>
      </c>
      <c r="B38" s="17" t="s">
        <v>129</v>
      </c>
      <c r="C38" s="14"/>
      <c r="D38" s="18" t="s">
        <v>130</v>
      </c>
      <c r="E38" s="17">
        <f>SUM(E37,E31,E28,E22,E18,E14,E9)</f>
        <v>42586206</v>
      </c>
      <c r="F38" s="17">
        <f t="shared" ref="F38:N38" si="70">SUM(F37,F31,F28,F22,F18,F14,F9)</f>
        <v>4279120</v>
      </c>
      <c r="G38" s="17">
        <f t="shared" si="70"/>
        <v>0</v>
      </c>
      <c r="H38" s="17">
        <f t="shared" si="70"/>
        <v>0</v>
      </c>
      <c r="I38" s="17">
        <f t="shared" si="70"/>
        <v>0</v>
      </c>
      <c r="J38" s="18">
        <f t="shared" si="70"/>
        <v>46865326</v>
      </c>
      <c r="K38" s="19"/>
      <c r="L38" s="17">
        <f t="shared" si="70"/>
        <v>29639473</v>
      </c>
      <c r="M38" s="19"/>
      <c r="N38" s="17">
        <f t="shared" si="70"/>
        <v>0</v>
      </c>
      <c r="O38" s="19"/>
      <c r="P38" s="17">
        <f t="shared" ref="P38" si="71">SUM(P37,P31,P28,P22,P18,P14,P9)</f>
        <v>16351296</v>
      </c>
      <c r="Q38" s="19"/>
      <c r="R38" s="323">
        <f t="shared" ref="R38" si="72">SUM(R37,R31,R28,R22,R18,R14,R9)</f>
        <v>92856095</v>
      </c>
      <c r="S38" s="19"/>
      <c r="T38" s="213">
        <f t="shared" si="1"/>
        <v>46865326</v>
      </c>
      <c r="U38" s="17">
        <f t="shared" ref="U38" si="73">SUM(U37,U31,U28,U22,U18,U14,U9)</f>
        <v>0</v>
      </c>
      <c r="V38" s="213">
        <f t="shared" si="5"/>
        <v>46865326</v>
      </c>
      <c r="W38" s="213">
        <f t="shared" si="6"/>
        <v>29639473</v>
      </c>
      <c r="X38" s="17">
        <f>SUM(X37,X31,X28,X22,X18,X14,X9)</f>
        <v>0</v>
      </c>
      <c r="Y38" s="213">
        <f t="shared" si="7"/>
        <v>29639473</v>
      </c>
      <c r="Z38" s="15">
        <f t="shared" si="8"/>
        <v>-16351296</v>
      </c>
      <c r="AA38" s="213">
        <f t="shared" ref="AA38:BK38" si="74">SUM(AA37,AA31,AA28,AA22,AA18,AA14,AA9)</f>
        <v>38420360</v>
      </c>
      <c r="AB38" s="213">
        <f t="shared" si="74"/>
        <v>8444966</v>
      </c>
      <c r="AC38" s="213">
        <f t="shared" si="74"/>
        <v>0</v>
      </c>
      <c r="AD38" s="213">
        <f t="shared" si="74"/>
        <v>0</v>
      </c>
      <c r="AE38" s="15">
        <f t="shared" si="9"/>
        <v>0</v>
      </c>
      <c r="AF38" s="213">
        <f t="shared" si="74"/>
        <v>0</v>
      </c>
      <c r="AG38" s="213">
        <f t="shared" si="74"/>
        <v>29874824</v>
      </c>
      <c r="AH38" s="213">
        <f t="shared" si="74"/>
        <v>1747796</v>
      </c>
      <c r="AI38" s="213">
        <f t="shared" si="74"/>
        <v>2912992</v>
      </c>
      <c r="AJ38" s="213">
        <f t="shared" si="74"/>
        <v>0</v>
      </c>
      <c r="AK38" s="213">
        <f t="shared" si="74"/>
        <v>0</v>
      </c>
      <c r="AL38" s="213">
        <f t="shared" si="74"/>
        <v>0</v>
      </c>
      <c r="AM38" s="213">
        <f t="shared" si="74"/>
        <v>34535612</v>
      </c>
      <c r="AN38" s="213">
        <f t="shared" si="74"/>
        <v>0</v>
      </c>
      <c r="AO38" s="213">
        <f t="shared" si="74"/>
        <v>0</v>
      </c>
      <c r="AP38" s="213">
        <f t="shared" si="74"/>
        <v>0</v>
      </c>
      <c r="AQ38" s="213">
        <f t="shared" si="74"/>
        <v>0</v>
      </c>
      <c r="AR38" s="213">
        <f t="shared" si="74"/>
        <v>1403088</v>
      </c>
      <c r="AS38" s="213">
        <f t="shared" si="74"/>
        <v>0</v>
      </c>
      <c r="AT38" s="213">
        <f t="shared" si="74"/>
        <v>10926626</v>
      </c>
      <c r="AU38" s="213">
        <f t="shared" si="74"/>
        <v>0</v>
      </c>
      <c r="AV38" s="213">
        <f t="shared" si="74"/>
        <v>0</v>
      </c>
      <c r="AW38" s="213">
        <f t="shared" si="74"/>
        <v>0</v>
      </c>
      <c r="AX38" s="213">
        <f t="shared" si="74"/>
        <v>0</v>
      </c>
      <c r="AY38" s="213">
        <f t="shared" si="74"/>
        <v>0</v>
      </c>
      <c r="AZ38" s="213">
        <f t="shared" si="74"/>
        <v>12329714</v>
      </c>
      <c r="BA38" s="213">
        <f t="shared" si="74"/>
        <v>0</v>
      </c>
      <c r="BB38" s="213">
        <f t="shared" si="74"/>
        <v>0</v>
      </c>
      <c r="BC38" s="213">
        <f t="shared" si="74"/>
        <v>0</v>
      </c>
      <c r="BD38" s="213">
        <f t="shared" si="74"/>
        <v>0</v>
      </c>
      <c r="BE38" s="213">
        <f t="shared" si="74"/>
        <v>0</v>
      </c>
      <c r="BF38" s="213">
        <f t="shared" si="74"/>
        <v>0</v>
      </c>
      <c r="BG38" s="213">
        <f t="shared" si="74"/>
        <v>0</v>
      </c>
      <c r="BH38" s="213">
        <f t="shared" si="74"/>
        <v>0</v>
      </c>
      <c r="BI38" s="213">
        <f t="shared" si="74"/>
        <v>0</v>
      </c>
      <c r="BJ38" s="213">
        <f t="shared" si="74"/>
        <v>0</v>
      </c>
      <c r="BK38" s="213">
        <f t="shared" si="74"/>
        <v>0</v>
      </c>
      <c r="BL38" s="15">
        <f t="shared" si="3"/>
        <v>0</v>
      </c>
      <c r="BM38" s="37">
        <f t="shared" si="0"/>
        <v>0</v>
      </c>
    </row>
    <row r="39" spans="1:65" ht="33.75" x14ac:dyDescent="0.2">
      <c r="A39" s="278" t="s">
        <v>131</v>
      </c>
      <c r="B39" s="13" t="s">
        <v>132</v>
      </c>
      <c r="C39" s="14" t="s">
        <v>1981</v>
      </c>
      <c r="D39" s="14" t="s">
        <v>2235</v>
      </c>
      <c r="E39" s="14"/>
      <c r="F39" s="14"/>
      <c r="G39" s="14"/>
      <c r="H39" s="14"/>
      <c r="I39" s="14"/>
      <c r="J39" s="157">
        <f t="shared" ref="J39:J41" si="75">E39+F39+G39+H39+I39</f>
        <v>0</v>
      </c>
      <c r="K39" s="15"/>
      <c r="L39" s="14"/>
      <c r="M39" s="15"/>
      <c r="N39" s="14"/>
      <c r="O39" s="15"/>
      <c r="P39" s="14">
        <f>'Modello CE'!H7+'Modello CE'!H8+'Modello CE'!H12+'Modello CE'!H39-'Modello CE'!H451</f>
        <v>331225203</v>
      </c>
      <c r="Q39" s="15"/>
      <c r="R39" s="14">
        <f t="shared" ref="R39:R41" si="76">J39+L39+N39+P39</f>
        <v>331225203</v>
      </c>
      <c r="S39" s="15">
        <f>R39-('Modello CE'!H7+'Modello CE'!H8+'Modello CE'!H12+'Modello CE'!H39-'Modello CE'!H451)</f>
        <v>0</v>
      </c>
      <c r="T39" s="157">
        <f t="shared" si="1"/>
        <v>0</v>
      </c>
      <c r="U39" s="157">
        <f t="shared" ref="U39:U41" si="77">ROUND(N39*($J$144/($J$144+$L$144)),0)</f>
        <v>0</v>
      </c>
      <c r="V39" s="157">
        <f t="shared" si="5"/>
        <v>0</v>
      </c>
      <c r="W39" s="157">
        <f t="shared" si="6"/>
        <v>0</v>
      </c>
      <c r="X39" s="155">
        <f t="shared" ref="X39:X41" si="78">ROUND(N39*($L$144/($J$144+$L$144)),0)</f>
        <v>0</v>
      </c>
      <c r="Y39" s="157">
        <f t="shared" si="7"/>
        <v>0</v>
      </c>
      <c r="Z39" s="15">
        <f t="shared" si="8"/>
        <v>-331225203</v>
      </c>
      <c r="AA39" s="213"/>
      <c r="AB39" s="213"/>
      <c r="AC39" s="213"/>
      <c r="AD39" s="213"/>
      <c r="AE39" s="15">
        <f t="shared" si="9"/>
        <v>0</v>
      </c>
      <c r="AF39" s="14"/>
      <c r="AG39" s="14"/>
      <c r="AH39" s="14"/>
      <c r="AI39" s="14"/>
      <c r="AJ39" s="14"/>
      <c r="AK39" s="14"/>
      <c r="AL39" s="14"/>
      <c r="AM39" s="156">
        <f t="shared" si="2"/>
        <v>0</v>
      </c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56">
        <f t="shared" ref="AZ39:AZ41" si="79">SUM(AP39:AY39)</f>
        <v>0</v>
      </c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56">
        <f t="shared" ref="BK39:BK41" si="80">SUM(BA39:BJ39)</f>
        <v>0</v>
      </c>
      <c r="BL39" s="15">
        <f t="shared" si="3"/>
        <v>0</v>
      </c>
      <c r="BM39" s="37">
        <f t="shared" si="0"/>
        <v>0</v>
      </c>
    </row>
    <row r="40" spans="1:65" x14ac:dyDescent="0.2">
      <c r="A40" s="279"/>
      <c r="B40" s="13" t="s">
        <v>133</v>
      </c>
      <c r="C40" s="14" t="s">
        <v>134</v>
      </c>
      <c r="D40" s="25" t="s">
        <v>1369</v>
      </c>
      <c r="E40" s="26"/>
      <c r="F40" s="26"/>
      <c r="G40" s="26"/>
      <c r="H40" s="26"/>
      <c r="I40" s="26"/>
      <c r="J40" s="157">
        <f t="shared" si="75"/>
        <v>0</v>
      </c>
      <c r="K40" s="27"/>
      <c r="L40" s="26"/>
      <c r="M40" s="27"/>
      <c r="N40" s="26"/>
      <c r="O40" s="27"/>
      <c r="P40" s="14"/>
      <c r="Q40" s="27"/>
      <c r="R40" s="14">
        <f t="shared" si="76"/>
        <v>0</v>
      </c>
      <c r="S40" s="15">
        <f>R40-'Modello CE'!H17-'Modello CE'!H19</f>
        <v>0</v>
      </c>
      <c r="T40" s="155">
        <f t="shared" si="1"/>
        <v>0</v>
      </c>
      <c r="U40" s="157">
        <f t="shared" si="77"/>
        <v>0</v>
      </c>
      <c r="V40" s="155">
        <f t="shared" si="5"/>
        <v>0</v>
      </c>
      <c r="W40" s="155">
        <f t="shared" si="6"/>
        <v>0</v>
      </c>
      <c r="X40" s="155">
        <f t="shared" si="78"/>
        <v>0</v>
      </c>
      <c r="Y40" s="155">
        <f t="shared" si="7"/>
        <v>0</v>
      </c>
      <c r="Z40" s="15">
        <f t="shared" si="8"/>
        <v>0</v>
      </c>
      <c r="AA40" s="213"/>
      <c r="AB40" s="213"/>
      <c r="AC40" s="213"/>
      <c r="AD40" s="213"/>
      <c r="AE40" s="15">
        <f t="shared" si="9"/>
        <v>0</v>
      </c>
      <c r="AF40" s="26"/>
      <c r="AG40" s="26"/>
      <c r="AH40" s="26"/>
      <c r="AI40" s="26"/>
      <c r="AJ40" s="26"/>
      <c r="AK40" s="26"/>
      <c r="AL40" s="26"/>
      <c r="AM40" s="156">
        <f t="shared" si="2"/>
        <v>0</v>
      </c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156">
        <f t="shared" si="79"/>
        <v>0</v>
      </c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156">
        <f t="shared" si="80"/>
        <v>0</v>
      </c>
      <c r="BL40" s="15">
        <f t="shared" si="3"/>
        <v>0</v>
      </c>
      <c r="BM40" s="37">
        <f t="shared" si="0"/>
        <v>0</v>
      </c>
    </row>
    <row r="41" spans="1:65" ht="22.5" x14ac:dyDescent="0.2">
      <c r="A41" s="279"/>
      <c r="B41" s="13" t="s">
        <v>136</v>
      </c>
      <c r="C41" s="14" t="s">
        <v>137</v>
      </c>
      <c r="D41" s="25" t="s">
        <v>1370</v>
      </c>
      <c r="E41" s="26"/>
      <c r="F41" s="26"/>
      <c r="G41" s="26"/>
      <c r="H41" s="26"/>
      <c r="I41" s="26"/>
      <c r="J41" s="157">
        <f t="shared" si="75"/>
        <v>0</v>
      </c>
      <c r="K41" s="27"/>
      <c r="L41" s="26"/>
      <c r="M41" s="27"/>
      <c r="N41" s="26"/>
      <c r="O41" s="27"/>
      <c r="P41" s="14">
        <f>'Modello CE'!H35</f>
        <v>-3946353</v>
      </c>
      <c r="Q41" s="27"/>
      <c r="R41" s="14">
        <f t="shared" si="76"/>
        <v>-3946353</v>
      </c>
      <c r="S41" s="15">
        <f>R41-'Modello CE'!H35</f>
        <v>0</v>
      </c>
      <c r="T41" s="155">
        <f t="shared" si="1"/>
        <v>0</v>
      </c>
      <c r="U41" s="157">
        <f t="shared" si="77"/>
        <v>0</v>
      </c>
      <c r="V41" s="155">
        <f t="shared" si="5"/>
        <v>0</v>
      </c>
      <c r="W41" s="155">
        <f t="shared" si="6"/>
        <v>0</v>
      </c>
      <c r="X41" s="155">
        <f t="shared" si="78"/>
        <v>0</v>
      </c>
      <c r="Y41" s="155">
        <f t="shared" si="7"/>
        <v>0</v>
      </c>
      <c r="Z41" s="15">
        <f t="shared" si="8"/>
        <v>3946353</v>
      </c>
      <c r="AA41" s="213"/>
      <c r="AB41" s="213"/>
      <c r="AC41" s="213"/>
      <c r="AD41" s="213"/>
      <c r="AE41" s="15">
        <f t="shared" si="9"/>
        <v>0</v>
      </c>
      <c r="AF41" s="26"/>
      <c r="AG41" s="26"/>
      <c r="AH41" s="26"/>
      <c r="AI41" s="26"/>
      <c r="AJ41" s="26"/>
      <c r="AK41" s="26"/>
      <c r="AL41" s="26"/>
      <c r="AM41" s="156">
        <f t="shared" si="2"/>
        <v>0</v>
      </c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156">
        <f t="shared" si="79"/>
        <v>0</v>
      </c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156">
        <f t="shared" si="80"/>
        <v>0</v>
      </c>
      <c r="BL41" s="15">
        <f t="shared" si="3"/>
        <v>0</v>
      </c>
      <c r="BM41" s="37">
        <f t="shared" si="0"/>
        <v>0</v>
      </c>
    </row>
    <row r="42" spans="1:65" s="20" customFormat="1" x14ac:dyDescent="0.2">
      <c r="A42" s="280"/>
      <c r="B42" s="17" t="s">
        <v>139</v>
      </c>
      <c r="C42" s="14"/>
      <c r="D42" s="18" t="s">
        <v>1283</v>
      </c>
      <c r="E42" s="17">
        <f>SUM(E39:E41)</f>
        <v>0</v>
      </c>
      <c r="F42" s="17">
        <f t="shared" ref="F42:J42" si="81">SUM(F39:F41)</f>
        <v>0</v>
      </c>
      <c r="G42" s="17">
        <f t="shared" si="81"/>
        <v>0</v>
      </c>
      <c r="H42" s="17">
        <f t="shared" si="81"/>
        <v>0</v>
      </c>
      <c r="I42" s="17">
        <f t="shared" si="81"/>
        <v>0</v>
      </c>
      <c r="J42" s="18">
        <f t="shared" si="81"/>
        <v>0</v>
      </c>
      <c r="K42" s="19"/>
      <c r="L42" s="17">
        <f>SUM(L39:L41)</f>
        <v>0</v>
      </c>
      <c r="M42" s="19"/>
      <c r="N42" s="17">
        <f>SUM(N39:N41)</f>
        <v>0</v>
      </c>
      <c r="O42" s="19"/>
      <c r="P42" s="17">
        <f>SUM(P39:P41)</f>
        <v>327278850</v>
      </c>
      <c r="Q42" s="19"/>
      <c r="R42" s="17">
        <f>SUM(R39:R41)</f>
        <v>327278850</v>
      </c>
      <c r="S42" s="19"/>
      <c r="T42" s="213">
        <f t="shared" si="1"/>
        <v>0</v>
      </c>
      <c r="U42" s="17">
        <f>SUM(U39:U41)</f>
        <v>0</v>
      </c>
      <c r="V42" s="213">
        <f t="shared" si="5"/>
        <v>0</v>
      </c>
      <c r="W42" s="213">
        <f t="shared" si="6"/>
        <v>0</v>
      </c>
      <c r="X42" s="17">
        <f>SUM(X39:X41)</f>
        <v>0</v>
      </c>
      <c r="Y42" s="213">
        <f t="shared" si="7"/>
        <v>0</v>
      </c>
      <c r="Z42" s="15">
        <f t="shared" si="8"/>
        <v>-327278850</v>
      </c>
      <c r="AA42" s="213">
        <f>SUM(AA39:AA41)</f>
        <v>0</v>
      </c>
      <c r="AB42" s="213">
        <f t="shared" ref="AB42:AD42" si="82">SUM(AB39:AB41)</f>
        <v>0</v>
      </c>
      <c r="AC42" s="213">
        <f t="shared" si="82"/>
        <v>0</v>
      </c>
      <c r="AD42" s="213">
        <f t="shared" si="82"/>
        <v>0</v>
      </c>
      <c r="AE42" s="15">
        <f t="shared" si="9"/>
        <v>0</v>
      </c>
      <c r="AF42" s="213">
        <f t="shared" ref="AF42:BK42" si="83">SUM(AF39:AF41)</f>
        <v>0</v>
      </c>
      <c r="AG42" s="213">
        <f t="shared" si="83"/>
        <v>0</v>
      </c>
      <c r="AH42" s="213">
        <f t="shared" si="83"/>
        <v>0</v>
      </c>
      <c r="AI42" s="213">
        <f t="shared" si="83"/>
        <v>0</v>
      </c>
      <c r="AJ42" s="213">
        <f t="shared" si="83"/>
        <v>0</v>
      </c>
      <c r="AK42" s="213">
        <f t="shared" si="83"/>
        <v>0</v>
      </c>
      <c r="AL42" s="213">
        <f t="shared" si="83"/>
        <v>0</v>
      </c>
      <c r="AM42" s="213">
        <f t="shared" si="83"/>
        <v>0</v>
      </c>
      <c r="AN42" s="213">
        <f t="shared" si="83"/>
        <v>0</v>
      </c>
      <c r="AO42" s="213">
        <f t="shared" si="83"/>
        <v>0</v>
      </c>
      <c r="AP42" s="213">
        <f t="shared" si="83"/>
        <v>0</v>
      </c>
      <c r="AQ42" s="213">
        <f t="shared" si="83"/>
        <v>0</v>
      </c>
      <c r="AR42" s="213">
        <f t="shared" si="83"/>
        <v>0</v>
      </c>
      <c r="AS42" s="213">
        <f t="shared" si="83"/>
        <v>0</v>
      </c>
      <c r="AT42" s="213">
        <f t="shared" si="83"/>
        <v>0</v>
      </c>
      <c r="AU42" s="213">
        <f t="shared" si="83"/>
        <v>0</v>
      </c>
      <c r="AV42" s="213">
        <f t="shared" si="83"/>
        <v>0</v>
      </c>
      <c r="AW42" s="213">
        <f t="shared" si="83"/>
        <v>0</v>
      </c>
      <c r="AX42" s="213">
        <f t="shared" si="83"/>
        <v>0</v>
      </c>
      <c r="AY42" s="213">
        <f t="shared" si="83"/>
        <v>0</v>
      </c>
      <c r="AZ42" s="213">
        <f t="shared" si="83"/>
        <v>0</v>
      </c>
      <c r="BA42" s="213">
        <f t="shared" si="83"/>
        <v>0</v>
      </c>
      <c r="BB42" s="213">
        <f t="shared" si="83"/>
        <v>0</v>
      </c>
      <c r="BC42" s="213">
        <f t="shared" si="83"/>
        <v>0</v>
      </c>
      <c r="BD42" s="213">
        <f t="shared" si="83"/>
        <v>0</v>
      </c>
      <c r="BE42" s="213">
        <f t="shared" si="83"/>
        <v>0</v>
      </c>
      <c r="BF42" s="213">
        <f t="shared" si="83"/>
        <v>0</v>
      </c>
      <c r="BG42" s="213">
        <f t="shared" si="83"/>
        <v>0</v>
      </c>
      <c r="BH42" s="213">
        <f t="shared" si="83"/>
        <v>0</v>
      </c>
      <c r="BI42" s="213">
        <f t="shared" si="83"/>
        <v>0</v>
      </c>
      <c r="BJ42" s="213">
        <f t="shared" si="83"/>
        <v>0</v>
      </c>
      <c r="BK42" s="213">
        <f t="shared" si="83"/>
        <v>0</v>
      </c>
      <c r="BL42" s="15">
        <f t="shared" si="3"/>
        <v>0</v>
      </c>
      <c r="BM42" s="37">
        <f t="shared" si="0"/>
        <v>0</v>
      </c>
    </row>
    <row r="43" spans="1:65" s="20" customFormat="1" ht="22.5" x14ac:dyDescent="0.2">
      <c r="A43" s="24" t="s">
        <v>140</v>
      </c>
      <c r="B43" s="17" t="s">
        <v>141</v>
      </c>
      <c r="C43" s="14"/>
      <c r="D43" s="18" t="s">
        <v>142</v>
      </c>
      <c r="E43" s="17">
        <f>SUM(E42,E38)</f>
        <v>42586206</v>
      </c>
      <c r="F43" s="17">
        <f t="shared" ref="F43:P43" si="84">SUM(F42,F38)</f>
        <v>4279120</v>
      </c>
      <c r="G43" s="17">
        <f t="shared" si="84"/>
        <v>0</v>
      </c>
      <c r="H43" s="17">
        <f t="shared" si="84"/>
        <v>0</v>
      </c>
      <c r="I43" s="17">
        <f t="shared" si="84"/>
        <v>0</v>
      </c>
      <c r="J43" s="18">
        <f t="shared" si="84"/>
        <v>46865326</v>
      </c>
      <c r="K43" s="19"/>
      <c r="L43" s="17">
        <f t="shared" si="84"/>
        <v>29639473</v>
      </c>
      <c r="M43" s="19"/>
      <c r="N43" s="17">
        <f t="shared" si="84"/>
        <v>0</v>
      </c>
      <c r="O43" s="19"/>
      <c r="P43" s="17">
        <f t="shared" si="84"/>
        <v>343630146</v>
      </c>
      <c r="Q43" s="19"/>
      <c r="R43" s="323">
        <f t="shared" ref="R43" si="85">SUM(R42,R38)</f>
        <v>420134945</v>
      </c>
      <c r="S43" s="19"/>
      <c r="T43" s="213">
        <f t="shared" si="1"/>
        <v>46865326</v>
      </c>
      <c r="U43" s="17">
        <f t="shared" ref="U43" si="86">SUM(U42,U38)</f>
        <v>0</v>
      </c>
      <c r="V43" s="213">
        <f t="shared" si="5"/>
        <v>46865326</v>
      </c>
      <c r="W43" s="213">
        <f t="shared" si="6"/>
        <v>29639473</v>
      </c>
      <c r="X43" s="17">
        <f t="shared" ref="X43" si="87">SUM(X42,X38)</f>
        <v>0</v>
      </c>
      <c r="Y43" s="213">
        <f t="shared" si="7"/>
        <v>29639473</v>
      </c>
      <c r="Z43" s="15">
        <f t="shared" si="8"/>
        <v>-343630146</v>
      </c>
      <c r="AA43" s="213">
        <f t="shared" ref="AA43:BK43" si="88">SUM(AA42,AA38)</f>
        <v>38420360</v>
      </c>
      <c r="AB43" s="213">
        <f t="shared" si="88"/>
        <v>8444966</v>
      </c>
      <c r="AC43" s="213">
        <f t="shared" si="88"/>
        <v>0</v>
      </c>
      <c r="AD43" s="213">
        <f t="shared" si="88"/>
        <v>0</v>
      </c>
      <c r="AE43" s="15">
        <f t="shared" si="9"/>
        <v>0</v>
      </c>
      <c r="AF43" s="213">
        <f t="shared" si="88"/>
        <v>0</v>
      </c>
      <c r="AG43" s="213">
        <f t="shared" si="88"/>
        <v>29874824</v>
      </c>
      <c r="AH43" s="213">
        <f t="shared" si="88"/>
        <v>1747796</v>
      </c>
      <c r="AI43" s="213">
        <f t="shared" si="88"/>
        <v>2912992</v>
      </c>
      <c r="AJ43" s="213">
        <f t="shared" si="88"/>
        <v>0</v>
      </c>
      <c r="AK43" s="213">
        <f t="shared" si="88"/>
        <v>0</v>
      </c>
      <c r="AL43" s="213">
        <f t="shared" si="88"/>
        <v>0</v>
      </c>
      <c r="AM43" s="213">
        <f t="shared" si="88"/>
        <v>34535612</v>
      </c>
      <c r="AN43" s="213">
        <f t="shared" si="88"/>
        <v>0</v>
      </c>
      <c r="AO43" s="213">
        <f t="shared" si="88"/>
        <v>0</v>
      </c>
      <c r="AP43" s="213">
        <f t="shared" si="88"/>
        <v>0</v>
      </c>
      <c r="AQ43" s="213">
        <f t="shared" si="88"/>
        <v>0</v>
      </c>
      <c r="AR43" s="213">
        <f t="shared" si="88"/>
        <v>1403088</v>
      </c>
      <c r="AS43" s="213">
        <f t="shared" si="88"/>
        <v>0</v>
      </c>
      <c r="AT43" s="213">
        <f t="shared" si="88"/>
        <v>10926626</v>
      </c>
      <c r="AU43" s="213">
        <f t="shared" si="88"/>
        <v>0</v>
      </c>
      <c r="AV43" s="213">
        <f t="shared" si="88"/>
        <v>0</v>
      </c>
      <c r="AW43" s="213">
        <f t="shared" si="88"/>
        <v>0</v>
      </c>
      <c r="AX43" s="213">
        <f t="shared" si="88"/>
        <v>0</v>
      </c>
      <c r="AY43" s="213">
        <f t="shared" si="88"/>
        <v>0</v>
      </c>
      <c r="AZ43" s="213">
        <f t="shared" si="88"/>
        <v>12329714</v>
      </c>
      <c r="BA43" s="213">
        <f t="shared" si="88"/>
        <v>0</v>
      </c>
      <c r="BB43" s="213">
        <f t="shared" si="88"/>
        <v>0</v>
      </c>
      <c r="BC43" s="213">
        <f t="shared" si="88"/>
        <v>0</v>
      </c>
      <c r="BD43" s="213">
        <f t="shared" si="88"/>
        <v>0</v>
      </c>
      <c r="BE43" s="213">
        <f t="shared" si="88"/>
        <v>0</v>
      </c>
      <c r="BF43" s="213">
        <f t="shared" si="88"/>
        <v>0</v>
      </c>
      <c r="BG43" s="213">
        <f t="shared" si="88"/>
        <v>0</v>
      </c>
      <c r="BH43" s="213">
        <f t="shared" si="88"/>
        <v>0</v>
      </c>
      <c r="BI43" s="213">
        <f t="shared" si="88"/>
        <v>0</v>
      </c>
      <c r="BJ43" s="213">
        <f t="shared" si="88"/>
        <v>0</v>
      </c>
      <c r="BK43" s="213">
        <f t="shared" si="88"/>
        <v>0</v>
      </c>
      <c r="BL43" s="15">
        <f t="shared" si="3"/>
        <v>0</v>
      </c>
      <c r="BM43" s="37">
        <f t="shared" si="0"/>
        <v>0</v>
      </c>
    </row>
    <row r="44" spans="1:65" s="31" customFormat="1" x14ac:dyDescent="0.2">
      <c r="A44" s="296" t="s">
        <v>143</v>
      </c>
      <c r="B44" s="297"/>
      <c r="C44" s="297"/>
      <c r="D44" s="298"/>
      <c r="E44" s="28"/>
      <c r="F44" s="28"/>
      <c r="G44" s="28"/>
      <c r="H44" s="28"/>
      <c r="I44" s="28"/>
      <c r="J44" s="29"/>
      <c r="K44" s="30"/>
      <c r="L44" s="28"/>
      <c r="M44" s="30"/>
      <c r="N44" s="28"/>
      <c r="O44" s="30"/>
      <c r="P44" s="28"/>
      <c r="Q44" s="30"/>
      <c r="R44" s="28"/>
      <c r="S44" s="30"/>
      <c r="T44" s="213"/>
      <c r="U44" s="213"/>
      <c r="V44" s="213"/>
      <c r="W44" s="213"/>
      <c r="X44" s="155"/>
      <c r="Y44" s="213"/>
      <c r="Z44" s="15">
        <f t="shared" si="8"/>
        <v>0</v>
      </c>
      <c r="AA44" s="213"/>
      <c r="AB44" s="213"/>
      <c r="AC44" s="213"/>
      <c r="AD44" s="213"/>
      <c r="AE44" s="15">
        <f t="shared" si="9"/>
        <v>0</v>
      </c>
      <c r="AF44" s="28"/>
      <c r="AG44" s="28"/>
      <c r="AH44" s="28"/>
      <c r="AI44" s="28"/>
      <c r="AJ44" s="28"/>
      <c r="AK44" s="28"/>
      <c r="AL44" s="28"/>
      <c r="AM44" s="156">
        <f t="shared" ref="AM44:AM59" si="89">SUM(AF44:AL44)</f>
        <v>0</v>
      </c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56">
        <f t="shared" ref="AZ44:AZ59" si="90">SUM(AP44:AY44)</f>
        <v>0</v>
      </c>
      <c r="BA44" s="28"/>
      <c r="BB44" s="28"/>
      <c r="BC44" s="32"/>
      <c r="BD44" s="32"/>
      <c r="BE44" s="28"/>
      <c r="BF44" s="28"/>
      <c r="BG44" s="32"/>
      <c r="BH44" s="32"/>
      <c r="BI44" s="28"/>
      <c r="BJ44" s="28"/>
      <c r="BK44" s="156">
        <f t="shared" ref="BK44:BK59" si="91">SUM(BA44:BJ44)</f>
        <v>0</v>
      </c>
      <c r="BL44" s="15">
        <f t="shared" si="3"/>
        <v>0</v>
      </c>
      <c r="BM44" s="37">
        <f t="shared" si="0"/>
        <v>0</v>
      </c>
    </row>
    <row r="45" spans="1:65" x14ac:dyDescent="0.2">
      <c r="A45" s="278" t="s">
        <v>144</v>
      </c>
      <c r="B45" s="13" t="s">
        <v>145</v>
      </c>
      <c r="C45" s="14" t="s">
        <v>146</v>
      </c>
      <c r="D45" s="14" t="s">
        <v>1371</v>
      </c>
      <c r="E45" s="13"/>
      <c r="F45" s="13"/>
      <c r="G45" s="13"/>
      <c r="H45" s="13"/>
      <c r="I45" s="13"/>
      <c r="J45" s="14">
        <f t="shared" ref="J45:J47" si="92">E45+F45+G45+H45+I45</f>
        <v>0</v>
      </c>
      <c r="K45" s="16"/>
      <c r="L45" s="13"/>
      <c r="M45" s="16"/>
      <c r="N45" s="13"/>
      <c r="O45" s="16"/>
      <c r="P45" s="13"/>
      <c r="Q45" s="16"/>
      <c r="R45" s="13">
        <f t="shared" ref="R45:R59" si="93">J45+L45+N45+P45</f>
        <v>0</v>
      </c>
      <c r="S45" s="15">
        <f>R45-'Modello CE'!H20</f>
        <v>0</v>
      </c>
      <c r="T45" s="155">
        <f t="shared" si="1"/>
        <v>0</v>
      </c>
      <c r="U45" s="157">
        <f t="shared" ref="U45:U46" si="94">ROUND(N45*($J$144/($J$144+$L$144)),0)</f>
        <v>0</v>
      </c>
      <c r="V45" s="155">
        <f t="shared" si="5"/>
        <v>0</v>
      </c>
      <c r="W45" s="155">
        <f t="shared" si="6"/>
        <v>0</v>
      </c>
      <c r="X45" s="155">
        <f t="shared" ref="X45:X59" si="95">ROUND(N45*($L$144/($J$144+$L$144)),0)</f>
        <v>0</v>
      </c>
      <c r="Y45" s="155">
        <f t="shared" si="7"/>
        <v>0</v>
      </c>
      <c r="Z45" s="15">
        <f t="shared" si="8"/>
        <v>0</v>
      </c>
      <c r="AA45" s="213"/>
      <c r="AB45" s="213"/>
      <c r="AC45" s="213"/>
      <c r="AD45" s="213"/>
      <c r="AE45" s="15">
        <f t="shared" si="9"/>
        <v>0</v>
      </c>
      <c r="AF45" s="13"/>
      <c r="AG45" s="13"/>
      <c r="AH45" s="13"/>
      <c r="AI45" s="13"/>
      <c r="AJ45" s="13"/>
      <c r="AK45" s="13"/>
      <c r="AL45" s="13"/>
      <c r="AM45" s="156">
        <f t="shared" si="89"/>
        <v>0</v>
      </c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56">
        <f t="shared" si="90"/>
        <v>0</v>
      </c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56">
        <f t="shared" si="91"/>
        <v>0</v>
      </c>
      <c r="BL45" s="15">
        <f t="shared" si="3"/>
        <v>0</v>
      </c>
      <c r="BM45" s="37">
        <f t="shared" si="0"/>
        <v>0</v>
      </c>
    </row>
    <row r="46" spans="1:65" ht="22.5" x14ac:dyDescent="0.2">
      <c r="A46" s="279"/>
      <c r="B46" s="13" t="s">
        <v>148</v>
      </c>
      <c r="C46" s="14" t="s">
        <v>149</v>
      </c>
      <c r="D46" s="14" t="s">
        <v>1373</v>
      </c>
      <c r="E46" s="13"/>
      <c r="F46" s="13"/>
      <c r="G46" s="13"/>
      <c r="H46" s="13"/>
      <c r="I46" s="13"/>
      <c r="J46" s="14">
        <f t="shared" si="92"/>
        <v>0</v>
      </c>
      <c r="K46" s="16"/>
      <c r="L46" s="13"/>
      <c r="M46" s="16"/>
      <c r="N46" s="13"/>
      <c r="O46" s="16"/>
      <c r="P46" s="13">
        <f>'Modello CE'!H23</f>
        <v>130681</v>
      </c>
      <c r="Q46" s="16"/>
      <c r="R46" s="13">
        <f t="shared" si="93"/>
        <v>130681</v>
      </c>
      <c r="S46" s="15">
        <f>R46-'Modello CE'!H23</f>
        <v>0</v>
      </c>
      <c r="T46" s="155">
        <f t="shared" si="1"/>
        <v>0</v>
      </c>
      <c r="U46" s="157">
        <f t="shared" si="94"/>
        <v>0</v>
      </c>
      <c r="V46" s="155">
        <f t="shared" si="5"/>
        <v>0</v>
      </c>
      <c r="W46" s="155">
        <f t="shared" si="6"/>
        <v>0</v>
      </c>
      <c r="X46" s="155">
        <f t="shared" si="95"/>
        <v>0</v>
      </c>
      <c r="Y46" s="155">
        <f t="shared" si="7"/>
        <v>0</v>
      </c>
      <c r="Z46" s="15">
        <f t="shared" si="8"/>
        <v>-130681</v>
      </c>
      <c r="AA46" s="213"/>
      <c r="AB46" s="213"/>
      <c r="AC46" s="213"/>
      <c r="AD46" s="213"/>
      <c r="AE46" s="15">
        <f t="shared" si="9"/>
        <v>0</v>
      </c>
      <c r="AF46" s="13"/>
      <c r="AG46" s="13"/>
      <c r="AH46" s="13"/>
      <c r="AI46" s="13"/>
      <c r="AJ46" s="13"/>
      <c r="AK46" s="13"/>
      <c r="AL46" s="13"/>
      <c r="AM46" s="156">
        <f t="shared" si="89"/>
        <v>0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56">
        <f t="shared" si="90"/>
        <v>0</v>
      </c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56">
        <f t="shared" si="91"/>
        <v>0</v>
      </c>
      <c r="BL46" s="15">
        <f t="shared" si="3"/>
        <v>0</v>
      </c>
      <c r="BM46" s="37">
        <f t="shared" si="0"/>
        <v>0</v>
      </c>
    </row>
    <row r="47" spans="1:65" ht="22.5" x14ac:dyDescent="0.2">
      <c r="A47" s="279"/>
      <c r="B47" s="13" t="s">
        <v>151</v>
      </c>
      <c r="C47" s="14" t="s">
        <v>152</v>
      </c>
      <c r="D47" s="14" t="s">
        <v>1372</v>
      </c>
      <c r="E47" s="13"/>
      <c r="F47" s="13"/>
      <c r="G47" s="13"/>
      <c r="H47" s="13"/>
      <c r="I47" s="13"/>
      <c r="J47" s="14">
        <f t="shared" si="92"/>
        <v>0</v>
      </c>
      <c r="K47" s="16"/>
      <c r="L47" s="13"/>
      <c r="M47" s="16"/>
      <c r="N47" s="13"/>
      <c r="O47" s="16"/>
      <c r="P47" s="13"/>
      <c r="Q47" s="16"/>
      <c r="R47" s="13">
        <f t="shared" si="93"/>
        <v>0</v>
      </c>
      <c r="S47" s="15">
        <f>R47-('Modello CE'!H33+'Modello CE'!H34+'Modello CE'!H43-'Modello CE'!H455)</f>
        <v>0</v>
      </c>
      <c r="T47" s="155">
        <f t="shared" si="1"/>
        <v>0</v>
      </c>
      <c r="U47" s="157">
        <f t="shared" ref="U47" si="96">ROUND(N47*($J$144/($J$144+$L$144)),0)</f>
        <v>0</v>
      </c>
      <c r="V47" s="155">
        <f t="shared" si="5"/>
        <v>0</v>
      </c>
      <c r="W47" s="155">
        <f t="shared" si="6"/>
        <v>0</v>
      </c>
      <c r="X47" s="155">
        <f t="shared" si="95"/>
        <v>0</v>
      </c>
      <c r="Y47" s="155">
        <f t="shared" si="7"/>
        <v>0</v>
      </c>
      <c r="Z47" s="15">
        <f t="shared" si="8"/>
        <v>0</v>
      </c>
      <c r="AA47" s="213"/>
      <c r="AB47" s="213"/>
      <c r="AC47" s="213"/>
      <c r="AD47" s="213"/>
      <c r="AE47" s="15">
        <f t="shared" si="9"/>
        <v>0</v>
      </c>
      <c r="AF47" s="13"/>
      <c r="AG47" s="13"/>
      <c r="AH47" s="13"/>
      <c r="AI47" s="13"/>
      <c r="AJ47" s="13"/>
      <c r="AK47" s="13"/>
      <c r="AL47" s="13"/>
      <c r="AM47" s="156">
        <f t="shared" si="89"/>
        <v>0</v>
      </c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56">
        <f t="shared" si="90"/>
        <v>0</v>
      </c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56">
        <f t="shared" si="91"/>
        <v>0</v>
      </c>
      <c r="BL47" s="15">
        <f t="shared" si="3"/>
        <v>0</v>
      </c>
      <c r="BM47" s="37">
        <f t="shared" si="0"/>
        <v>0</v>
      </c>
    </row>
    <row r="48" spans="1:65" s="20" customFormat="1" x14ac:dyDescent="0.2">
      <c r="A48" s="280"/>
      <c r="B48" s="17" t="s">
        <v>154</v>
      </c>
      <c r="C48" s="14"/>
      <c r="D48" s="18" t="s">
        <v>1284</v>
      </c>
      <c r="E48" s="17">
        <f>SUM(E45:E47)</f>
        <v>0</v>
      </c>
      <c r="F48" s="17">
        <f t="shared" ref="F48:J48" si="97">SUM(F45:F47)</f>
        <v>0</v>
      </c>
      <c r="G48" s="17">
        <f t="shared" si="97"/>
        <v>0</v>
      </c>
      <c r="H48" s="17">
        <f t="shared" si="97"/>
        <v>0</v>
      </c>
      <c r="I48" s="17">
        <f t="shared" si="97"/>
        <v>0</v>
      </c>
      <c r="J48" s="17">
        <f t="shared" si="97"/>
        <v>0</v>
      </c>
      <c r="K48" s="19"/>
      <c r="L48" s="17">
        <f>SUM(L45:L47)</f>
        <v>0</v>
      </c>
      <c r="M48" s="19"/>
      <c r="N48" s="17">
        <f>SUM(N45:N47)</f>
        <v>0</v>
      </c>
      <c r="O48" s="19"/>
      <c r="P48" s="17">
        <f>SUM(P45:P47)</f>
        <v>130681</v>
      </c>
      <c r="Q48" s="19"/>
      <c r="R48" s="17">
        <f>SUM(R45:R47)</f>
        <v>130681</v>
      </c>
      <c r="S48" s="19"/>
      <c r="T48" s="17">
        <f t="shared" ref="T48:Y48" si="98">SUM(T45:T47)</f>
        <v>0</v>
      </c>
      <c r="U48" s="17">
        <f t="shared" si="98"/>
        <v>0</v>
      </c>
      <c r="V48" s="17">
        <f t="shared" si="98"/>
        <v>0</v>
      </c>
      <c r="W48" s="17">
        <f t="shared" si="98"/>
        <v>0</v>
      </c>
      <c r="X48" s="17">
        <f t="shared" si="98"/>
        <v>0</v>
      </c>
      <c r="Y48" s="17">
        <f t="shared" si="98"/>
        <v>0</v>
      </c>
      <c r="Z48" s="15">
        <f t="shared" si="8"/>
        <v>-130681</v>
      </c>
      <c r="AA48" s="17">
        <f t="shared" ref="AA48:AD48" si="99">SUM(AA45:AA47)</f>
        <v>0</v>
      </c>
      <c r="AB48" s="17">
        <f t="shared" si="99"/>
        <v>0</v>
      </c>
      <c r="AC48" s="17">
        <f t="shared" si="99"/>
        <v>0</v>
      </c>
      <c r="AD48" s="17">
        <f t="shared" si="99"/>
        <v>0</v>
      </c>
      <c r="AE48" s="15">
        <f t="shared" si="9"/>
        <v>0</v>
      </c>
      <c r="AF48" s="17">
        <f t="shared" ref="AF48:BK48" si="100">SUM(AF45:AF47)</f>
        <v>0</v>
      </c>
      <c r="AG48" s="17">
        <f t="shared" si="100"/>
        <v>0</v>
      </c>
      <c r="AH48" s="17">
        <f t="shared" si="100"/>
        <v>0</v>
      </c>
      <c r="AI48" s="17">
        <f t="shared" si="100"/>
        <v>0</v>
      </c>
      <c r="AJ48" s="17">
        <f t="shared" si="100"/>
        <v>0</v>
      </c>
      <c r="AK48" s="17">
        <f t="shared" si="100"/>
        <v>0</v>
      </c>
      <c r="AL48" s="17">
        <f t="shared" si="100"/>
        <v>0</v>
      </c>
      <c r="AM48" s="17">
        <f t="shared" si="100"/>
        <v>0</v>
      </c>
      <c r="AN48" s="17">
        <f t="shared" si="100"/>
        <v>0</v>
      </c>
      <c r="AO48" s="17">
        <f t="shared" si="100"/>
        <v>0</v>
      </c>
      <c r="AP48" s="17">
        <f t="shared" si="100"/>
        <v>0</v>
      </c>
      <c r="AQ48" s="17">
        <f t="shared" si="100"/>
        <v>0</v>
      </c>
      <c r="AR48" s="17">
        <f t="shared" si="100"/>
        <v>0</v>
      </c>
      <c r="AS48" s="17">
        <f t="shared" si="100"/>
        <v>0</v>
      </c>
      <c r="AT48" s="17">
        <f t="shared" si="100"/>
        <v>0</v>
      </c>
      <c r="AU48" s="17">
        <f t="shared" si="100"/>
        <v>0</v>
      </c>
      <c r="AV48" s="17">
        <f t="shared" si="100"/>
        <v>0</v>
      </c>
      <c r="AW48" s="17">
        <f t="shared" si="100"/>
        <v>0</v>
      </c>
      <c r="AX48" s="17">
        <f t="shared" si="100"/>
        <v>0</v>
      </c>
      <c r="AY48" s="17">
        <f t="shared" si="100"/>
        <v>0</v>
      </c>
      <c r="AZ48" s="17">
        <f t="shared" si="100"/>
        <v>0</v>
      </c>
      <c r="BA48" s="17">
        <f t="shared" si="100"/>
        <v>0</v>
      </c>
      <c r="BB48" s="17">
        <f t="shared" si="100"/>
        <v>0</v>
      </c>
      <c r="BC48" s="17">
        <f t="shared" si="100"/>
        <v>0</v>
      </c>
      <c r="BD48" s="17">
        <f t="shared" si="100"/>
        <v>0</v>
      </c>
      <c r="BE48" s="17">
        <f t="shared" si="100"/>
        <v>0</v>
      </c>
      <c r="BF48" s="17">
        <f t="shared" si="100"/>
        <v>0</v>
      </c>
      <c r="BG48" s="17">
        <f t="shared" si="100"/>
        <v>0</v>
      </c>
      <c r="BH48" s="17">
        <f t="shared" si="100"/>
        <v>0</v>
      </c>
      <c r="BI48" s="17">
        <f t="shared" si="100"/>
        <v>0</v>
      </c>
      <c r="BJ48" s="17">
        <f t="shared" si="100"/>
        <v>0</v>
      </c>
      <c r="BK48" s="17">
        <f t="shared" si="100"/>
        <v>0</v>
      </c>
      <c r="BL48" s="15">
        <f t="shared" si="3"/>
        <v>0</v>
      </c>
      <c r="BM48" s="37">
        <f t="shared" si="0"/>
        <v>0</v>
      </c>
    </row>
    <row r="49" spans="1:65" ht="22.5" x14ac:dyDescent="0.2">
      <c r="A49" s="278" t="s">
        <v>155</v>
      </c>
      <c r="B49" s="13" t="s">
        <v>156</v>
      </c>
      <c r="C49" s="14" t="s">
        <v>157</v>
      </c>
      <c r="D49" s="25" t="s">
        <v>158</v>
      </c>
      <c r="E49" s="26"/>
      <c r="F49" s="26"/>
      <c r="G49" s="26"/>
      <c r="H49" s="26"/>
      <c r="I49" s="26"/>
      <c r="J49" s="157">
        <f t="shared" ref="J49:J57" si="101">E49+F49+G49+H49+I49</f>
        <v>0</v>
      </c>
      <c r="K49" s="27"/>
      <c r="L49" s="155">
        <f>'Modello CE'!H62</f>
        <v>35636</v>
      </c>
      <c r="M49" s="27"/>
      <c r="N49" s="26"/>
      <c r="O49" s="27"/>
      <c r="P49" s="26"/>
      <c r="Q49" s="27"/>
      <c r="R49" s="155">
        <f t="shared" si="93"/>
        <v>35636</v>
      </c>
      <c r="S49" s="15">
        <f>R49-'Modello CE'!H62</f>
        <v>0</v>
      </c>
      <c r="T49" s="155">
        <f t="shared" si="1"/>
        <v>0</v>
      </c>
      <c r="U49" s="157">
        <f t="shared" ref="U49:U59" si="102">ROUND(N49*($J$144/($J$144+$L$144)),0)</f>
        <v>0</v>
      </c>
      <c r="V49" s="155">
        <f t="shared" si="5"/>
        <v>0</v>
      </c>
      <c r="W49" s="155">
        <f t="shared" si="6"/>
        <v>35636</v>
      </c>
      <c r="X49" s="155">
        <f>ROUND(N49*($L$144/($J$144+$L$144)),0)</f>
        <v>0</v>
      </c>
      <c r="Y49" s="155">
        <f t="shared" si="7"/>
        <v>35636</v>
      </c>
      <c r="Z49" s="15">
        <f t="shared" si="8"/>
        <v>0</v>
      </c>
      <c r="AA49" s="213"/>
      <c r="AB49" s="213"/>
      <c r="AC49" s="213"/>
      <c r="AD49" s="213"/>
      <c r="AE49" s="15">
        <f t="shared" si="9"/>
        <v>0</v>
      </c>
      <c r="AF49" s="26"/>
      <c r="AG49" s="26"/>
      <c r="AH49" s="26"/>
      <c r="AI49" s="26"/>
      <c r="AJ49" s="26"/>
      <c r="AK49" s="26"/>
      <c r="AL49" s="26"/>
      <c r="AM49" s="156">
        <f t="shared" si="89"/>
        <v>0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156">
        <f t="shared" si="90"/>
        <v>0</v>
      </c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156">
        <f t="shared" si="91"/>
        <v>0</v>
      </c>
      <c r="BL49" s="15">
        <f t="shared" si="3"/>
        <v>0</v>
      </c>
      <c r="BM49" s="37">
        <f t="shared" si="0"/>
        <v>0</v>
      </c>
    </row>
    <row r="50" spans="1:65" x14ac:dyDescent="0.2">
      <c r="A50" s="279"/>
      <c r="B50" s="13" t="s">
        <v>159</v>
      </c>
      <c r="C50" s="14" t="s">
        <v>2236</v>
      </c>
      <c r="D50" s="25" t="s">
        <v>161</v>
      </c>
      <c r="E50" s="26"/>
      <c r="F50" s="26"/>
      <c r="G50" s="26"/>
      <c r="H50" s="26"/>
      <c r="I50" s="26"/>
      <c r="J50" s="157">
        <f t="shared" si="101"/>
        <v>0</v>
      </c>
      <c r="K50" s="27"/>
      <c r="L50" s="155">
        <f>'Modello CE'!H81-'Modello CE'!H82</f>
        <v>216824</v>
      </c>
      <c r="M50" s="27"/>
      <c r="N50" s="26"/>
      <c r="O50" s="27"/>
      <c r="P50" s="155"/>
      <c r="Q50" s="27"/>
      <c r="R50" s="155">
        <f>J50+L50+N50+P50</f>
        <v>216824</v>
      </c>
      <c r="S50" s="15">
        <f>R50-'Modello CE'!H81-'Modello CE'!H82</f>
        <v>0</v>
      </c>
      <c r="T50" s="155">
        <f t="shared" si="1"/>
        <v>0</v>
      </c>
      <c r="U50" s="157">
        <f t="shared" si="102"/>
        <v>0</v>
      </c>
      <c r="V50" s="155">
        <f t="shared" si="5"/>
        <v>0</v>
      </c>
      <c r="W50" s="155">
        <f t="shared" si="6"/>
        <v>216824</v>
      </c>
      <c r="X50" s="155">
        <f t="shared" si="95"/>
        <v>0</v>
      </c>
      <c r="Y50" s="155">
        <f t="shared" si="7"/>
        <v>216824</v>
      </c>
      <c r="Z50" s="15">
        <f t="shared" si="8"/>
        <v>0</v>
      </c>
      <c r="AA50" s="213"/>
      <c r="AB50" s="213"/>
      <c r="AC50" s="155"/>
      <c r="AD50" s="155"/>
      <c r="AE50" s="15">
        <f t="shared" si="9"/>
        <v>0</v>
      </c>
      <c r="AF50" s="155"/>
      <c r="AG50" s="155"/>
      <c r="AH50" s="155"/>
      <c r="AI50" s="155"/>
      <c r="AJ50" s="155"/>
      <c r="AK50" s="155"/>
      <c r="AL50" s="155"/>
      <c r="AM50" s="156">
        <f t="shared" si="89"/>
        <v>0</v>
      </c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6">
        <f t="shared" si="90"/>
        <v>0</v>
      </c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6">
        <f t="shared" si="91"/>
        <v>0</v>
      </c>
      <c r="BL50" s="15">
        <f t="shared" si="3"/>
        <v>0</v>
      </c>
      <c r="BM50" s="37">
        <f t="shared" si="0"/>
        <v>0</v>
      </c>
    </row>
    <row r="51" spans="1:65" x14ac:dyDescent="0.2">
      <c r="A51" s="279"/>
      <c r="B51" s="13" t="s">
        <v>162</v>
      </c>
      <c r="C51" s="14" t="s">
        <v>165</v>
      </c>
      <c r="D51" s="14" t="s">
        <v>166</v>
      </c>
      <c r="E51" s="13"/>
      <c r="F51" s="13"/>
      <c r="G51" s="13"/>
      <c r="H51" s="13"/>
      <c r="I51" s="13"/>
      <c r="J51" s="14">
        <f t="shared" si="101"/>
        <v>0</v>
      </c>
      <c r="K51" s="16"/>
      <c r="L51" s="13">
        <f>'Modello CE'!H90</f>
        <v>690864</v>
      </c>
      <c r="M51" s="16"/>
      <c r="N51" s="13"/>
      <c r="O51" s="16"/>
      <c r="P51" s="13"/>
      <c r="Q51" s="16"/>
      <c r="R51" s="155">
        <f t="shared" si="93"/>
        <v>690864</v>
      </c>
      <c r="S51" s="15">
        <f>R51-'Modello CE'!H90</f>
        <v>0</v>
      </c>
      <c r="T51" s="155">
        <f t="shared" si="1"/>
        <v>0</v>
      </c>
      <c r="U51" s="157">
        <f t="shared" si="102"/>
        <v>0</v>
      </c>
      <c r="V51" s="155">
        <f t="shared" si="5"/>
        <v>0</v>
      </c>
      <c r="W51" s="155">
        <f t="shared" si="6"/>
        <v>690864</v>
      </c>
      <c r="X51" s="155">
        <f t="shared" si="95"/>
        <v>0</v>
      </c>
      <c r="Y51" s="155">
        <f t="shared" si="7"/>
        <v>690864</v>
      </c>
      <c r="Z51" s="15">
        <f t="shared" si="8"/>
        <v>0</v>
      </c>
      <c r="AA51" s="213"/>
      <c r="AB51" s="213"/>
      <c r="AC51" s="213"/>
      <c r="AD51" s="213"/>
      <c r="AE51" s="15">
        <f t="shared" si="9"/>
        <v>0</v>
      </c>
      <c r="AF51" s="155"/>
      <c r="AG51" s="155"/>
      <c r="AH51" s="155"/>
      <c r="AI51" s="155"/>
      <c r="AJ51" s="155"/>
      <c r="AK51" s="155"/>
      <c r="AL51" s="155"/>
      <c r="AM51" s="156">
        <f t="shared" si="89"/>
        <v>0</v>
      </c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6">
        <f t="shared" si="90"/>
        <v>0</v>
      </c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6">
        <f t="shared" si="91"/>
        <v>0</v>
      </c>
      <c r="BL51" s="15">
        <f t="shared" si="3"/>
        <v>0</v>
      </c>
      <c r="BM51" s="37">
        <f t="shared" si="0"/>
        <v>0</v>
      </c>
    </row>
    <row r="52" spans="1:65" ht="22.5" x14ac:dyDescent="0.2">
      <c r="A52" s="279"/>
      <c r="B52" s="13" t="s">
        <v>164</v>
      </c>
      <c r="C52" s="14" t="s">
        <v>1329</v>
      </c>
      <c r="D52" s="14" t="s">
        <v>169</v>
      </c>
      <c r="E52" s="13">
        <f>'Modello CE'!H92</f>
        <v>0</v>
      </c>
      <c r="F52" s="13">
        <f>'Modello CE'!H93</f>
        <v>1020348</v>
      </c>
      <c r="G52" s="13"/>
      <c r="H52" s="13"/>
      <c r="I52" s="13"/>
      <c r="J52" s="14">
        <f t="shared" si="101"/>
        <v>1020348</v>
      </c>
      <c r="K52" s="16"/>
      <c r="L52" s="13">
        <f>'Modello CE'!H94+'Modello CE'!H95+'Modello CE'!H96</f>
        <v>1458751</v>
      </c>
      <c r="M52" s="16"/>
      <c r="N52" s="13"/>
      <c r="O52" s="16"/>
      <c r="P52" s="13"/>
      <c r="Q52" s="16"/>
      <c r="R52" s="155">
        <f>J52+L52+N52+P52</f>
        <v>2479099</v>
      </c>
      <c r="S52" s="15">
        <f>R52-SUM('Modello CE'!H92:H98)</f>
        <v>0</v>
      </c>
      <c r="T52" s="155">
        <f t="shared" si="1"/>
        <v>1020348</v>
      </c>
      <c r="U52" s="157">
        <f t="shared" si="102"/>
        <v>0</v>
      </c>
      <c r="V52" s="155">
        <f t="shared" si="5"/>
        <v>1020348</v>
      </c>
      <c r="W52" s="155">
        <f t="shared" si="6"/>
        <v>1458751</v>
      </c>
      <c r="X52" s="155">
        <f t="shared" si="95"/>
        <v>0</v>
      </c>
      <c r="Y52" s="155">
        <f t="shared" si="7"/>
        <v>1458751</v>
      </c>
      <c r="Z52" s="15">
        <f t="shared" si="8"/>
        <v>0</v>
      </c>
      <c r="AA52" s="213">
        <v>0</v>
      </c>
      <c r="AB52" s="213">
        <f>V52</f>
        <v>1020348</v>
      </c>
      <c r="AC52" s="155"/>
      <c r="AD52" s="155"/>
      <c r="AE52" s="15">
        <f t="shared" si="9"/>
        <v>0</v>
      </c>
      <c r="AF52" s="155"/>
      <c r="AG52" s="155"/>
      <c r="AH52" s="155"/>
      <c r="AI52" s="155"/>
      <c r="AJ52" s="155"/>
      <c r="AK52" s="155"/>
      <c r="AL52" s="155"/>
      <c r="AM52" s="156">
        <f t="shared" si="89"/>
        <v>0</v>
      </c>
      <c r="AN52" s="155"/>
      <c r="AO52" s="155"/>
      <c r="AP52" s="155"/>
      <c r="AQ52" s="155"/>
      <c r="AR52" s="155"/>
      <c r="AS52" s="155"/>
      <c r="AT52" s="155">
        <f>V52</f>
        <v>1020348</v>
      </c>
      <c r="AU52" s="155"/>
      <c r="AV52" s="155"/>
      <c r="AW52" s="155"/>
      <c r="AX52" s="155"/>
      <c r="AY52" s="155"/>
      <c r="AZ52" s="156">
        <f t="shared" si="90"/>
        <v>1020348</v>
      </c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6">
        <f t="shared" si="91"/>
        <v>0</v>
      </c>
      <c r="BL52" s="15">
        <f t="shared" si="3"/>
        <v>0</v>
      </c>
      <c r="BM52" s="37">
        <f t="shared" si="0"/>
        <v>0</v>
      </c>
    </row>
    <row r="53" spans="1:65" s="23" customFormat="1" ht="33.75" x14ac:dyDescent="0.2">
      <c r="A53" s="279"/>
      <c r="B53" s="13" t="s">
        <v>167</v>
      </c>
      <c r="C53" s="14" t="s">
        <v>170</v>
      </c>
      <c r="D53" s="14" t="s">
        <v>171</v>
      </c>
      <c r="E53" s="21"/>
      <c r="F53" s="21"/>
      <c r="G53" s="21"/>
      <c r="H53" s="21"/>
      <c r="I53" s="21"/>
      <c r="J53" s="14">
        <f t="shared" si="101"/>
        <v>0</v>
      </c>
      <c r="K53" s="22"/>
      <c r="L53" s="21"/>
      <c r="M53" s="22"/>
      <c r="N53" s="21"/>
      <c r="O53" s="22"/>
      <c r="P53" s="21"/>
      <c r="Q53" s="22"/>
      <c r="R53" s="155">
        <f t="shared" si="93"/>
        <v>0</v>
      </c>
      <c r="S53" s="15">
        <f>R53-'Modello CE'!H83</f>
        <v>0</v>
      </c>
      <c r="T53" s="215">
        <f t="shared" si="1"/>
        <v>0</v>
      </c>
      <c r="U53" s="157">
        <f t="shared" si="102"/>
        <v>0</v>
      </c>
      <c r="V53" s="215">
        <f t="shared" si="5"/>
        <v>0</v>
      </c>
      <c r="W53" s="215">
        <f t="shared" si="6"/>
        <v>0</v>
      </c>
      <c r="X53" s="155">
        <f t="shared" si="95"/>
        <v>0</v>
      </c>
      <c r="Y53" s="215">
        <f t="shared" si="7"/>
        <v>0</v>
      </c>
      <c r="Z53" s="15">
        <f t="shared" si="8"/>
        <v>0</v>
      </c>
      <c r="AA53" s="213"/>
      <c r="AB53" s="213"/>
      <c r="AC53" s="215"/>
      <c r="AD53" s="215"/>
      <c r="AE53" s="15">
        <f t="shared" si="9"/>
        <v>0</v>
      </c>
      <c r="AF53" s="215"/>
      <c r="AG53" s="215"/>
      <c r="AH53" s="215"/>
      <c r="AI53" s="215"/>
      <c r="AJ53" s="215"/>
      <c r="AK53" s="215"/>
      <c r="AL53" s="215"/>
      <c r="AM53" s="156">
        <f t="shared" si="89"/>
        <v>0</v>
      </c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156">
        <f t="shared" si="90"/>
        <v>0</v>
      </c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156">
        <f t="shared" si="91"/>
        <v>0</v>
      </c>
      <c r="BL53" s="15">
        <f t="shared" si="3"/>
        <v>0</v>
      </c>
      <c r="BM53" s="37">
        <f t="shared" si="0"/>
        <v>0</v>
      </c>
    </row>
    <row r="54" spans="1:65" s="20" customFormat="1" ht="22.5" x14ac:dyDescent="0.2">
      <c r="A54" s="280"/>
      <c r="B54" s="17" t="s">
        <v>172</v>
      </c>
      <c r="C54" s="14"/>
      <c r="D54" s="18" t="s">
        <v>1374</v>
      </c>
      <c r="E54" s="17">
        <f>SUM(E49:E53)</f>
        <v>0</v>
      </c>
      <c r="F54" s="17">
        <f t="shared" ref="F54:J54" si="103">SUM(F49:F53)</f>
        <v>1020348</v>
      </c>
      <c r="G54" s="17">
        <f t="shared" si="103"/>
        <v>0</v>
      </c>
      <c r="H54" s="17">
        <f t="shared" si="103"/>
        <v>0</v>
      </c>
      <c r="I54" s="17">
        <f t="shared" si="103"/>
        <v>0</v>
      </c>
      <c r="J54" s="18">
        <f t="shared" si="103"/>
        <v>1020348</v>
      </c>
      <c r="K54" s="19"/>
      <c r="L54" s="17">
        <f>SUM(L49:L53)</f>
        <v>2402075</v>
      </c>
      <c r="M54" s="19"/>
      <c r="N54" s="17">
        <f>SUM(N49:N53)</f>
        <v>0</v>
      </c>
      <c r="O54" s="19"/>
      <c r="P54" s="17">
        <f>SUM(P49:P53)</f>
        <v>0</v>
      </c>
      <c r="Q54" s="19"/>
      <c r="R54" s="17">
        <f>SUM(R49:R53)</f>
        <v>3422423</v>
      </c>
      <c r="S54" s="19"/>
      <c r="T54" s="213">
        <f t="shared" si="1"/>
        <v>1020348</v>
      </c>
      <c r="U54" s="17">
        <f>SUM(U49:U53)</f>
        <v>0</v>
      </c>
      <c r="V54" s="213">
        <f t="shared" si="5"/>
        <v>1020348</v>
      </c>
      <c r="W54" s="213">
        <f t="shared" si="6"/>
        <v>2402075</v>
      </c>
      <c r="X54" s="17">
        <f>SUM(X49:X53)</f>
        <v>0</v>
      </c>
      <c r="Y54" s="213">
        <f t="shared" si="7"/>
        <v>2402075</v>
      </c>
      <c r="Z54" s="15">
        <f t="shared" si="8"/>
        <v>0</v>
      </c>
      <c r="AA54" s="213">
        <f>SUM(AA49:AA53)</f>
        <v>0</v>
      </c>
      <c r="AB54" s="213">
        <f>SUM(AB49:AB53)</f>
        <v>1020348</v>
      </c>
      <c r="AC54" s="213">
        <f>SUM(AC49:AC53)</f>
        <v>0</v>
      </c>
      <c r="AD54" s="213">
        <f>SUM(AD49:AD53)</f>
        <v>0</v>
      </c>
      <c r="AE54" s="15">
        <f t="shared" si="9"/>
        <v>0</v>
      </c>
      <c r="AF54" s="213">
        <f t="shared" ref="AF54:BK54" si="104">SUM(AF49:AF53)</f>
        <v>0</v>
      </c>
      <c r="AG54" s="213">
        <f t="shared" si="104"/>
        <v>0</v>
      </c>
      <c r="AH54" s="213">
        <f t="shared" si="104"/>
        <v>0</v>
      </c>
      <c r="AI54" s="213">
        <f t="shared" si="104"/>
        <v>0</v>
      </c>
      <c r="AJ54" s="213">
        <f t="shared" si="104"/>
        <v>0</v>
      </c>
      <c r="AK54" s="213">
        <f t="shared" si="104"/>
        <v>0</v>
      </c>
      <c r="AL54" s="213">
        <f t="shared" si="104"/>
        <v>0</v>
      </c>
      <c r="AM54" s="213">
        <f t="shared" si="104"/>
        <v>0</v>
      </c>
      <c r="AN54" s="213">
        <f t="shared" si="104"/>
        <v>0</v>
      </c>
      <c r="AO54" s="213">
        <f t="shared" si="104"/>
        <v>0</v>
      </c>
      <c r="AP54" s="213">
        <f t="shared" si="104"/>
        <v>0</v>
      </c>
      <c r="AQ54" s="213">
        <f t="shared" si="104"/>
        <v>0</v>
      </c>
      <c r="AR54" s="213">
        <f t="shared" si="104"/>
        <v>0</v>
      </c>
      <c r="AS54" s="213">
        <f t="shared" si="104"/>
        <v>0</v>
      </c>
      <c r="AT54" s="213">
        <f t="shared" si="104"/>
        <v>1020348</v>
      </c>
      <c r="AU54" s="213">
        <f t="shared" si="104"/>
        <v>0</v>
      </c>
      <c r="AV54" s="213">
        <f t="shared" si="104"/>
        <v>0</v>
      </c>
      <c r="AW54" s="213">
        <f t="shared" si="104"/>
        <v>0</v>
      </c>
      <c r="AX54" s="213">
        <f t="shared" si="104"/>
        <v>0</v>
      </c>
      <c r="AY54" s="213">
        <f t="shared" si="104"/>
        <v>0</v>
      </c>
      <c r="AZ54" s="213">
        <f t="shared" si="104"/>
        <v>1020348</v>
      </c>
      <c r="BA54" s="213">
        <f t="shared" si="104"/>
        <v>0</v>
      </c>
      <c r="BB54" s="213">
        <f t="shared" si="104"/>
        <v>0</v>
      </c>
      <c r="BC54" s="213">
        <f t="shared" si="104"/>
        <v>0</v>
      </c>
      <c r="BD54" s="213">
        <f t="shared" si="104"/>
        <v>0</v>
      </c>
      <c r="BE54" s="213">
        <f t="shared" si="104"/>
        <v>0</v>
      </c>
      <c r="BF54" s="213">
        <f t="shared" si="104"/>
        <v>0</v>
      </c>
      <c r="BG54" s="213">
        <f t="shared" si="104"/>
        <v>0</v>
      </c>
      <c r="BH54" s="213">
        <f t="shared" si="104"/>
        <v>0</v>
      </c>
      <c r="BI54" s="213">
        <f t="shared" si="104"/>
        <v>0</v>
      </c>
      <c r="BJ54" s="213">
        <f t="shared" si="104"/>
        <v>0</v>
      </c>
      <c r="BK54" s="213">
        <f t="shared" si="104"/>
        <v>0</v>
      </c>
      <c r="BL54" s="15">
        <f t="shared" si="3"/>
        <v>0</v>
      </c>
      <c r="BM54" s="37">
        <f t="shared" si="0"/>
        <v>0</v>
      </c>
    </row>
    <row r="55" spans="1:65" ht="22.5" x14ac:dyDescent="0.2">
      <c r="A55" s="278" t="s">
        <v>173</v>
      </c>
      <c r="B55" s="13" t="s">
        <v>174</v>
      </c>
      <c r="C55" s="14" t="s">
        <v>2237</v>
      </c>
      <c r="D55" s="14" t="s">
        <v>179</v>
      </c>
      <c r="E55" s="13"/>
      <c r="F55" s="13"/>
      <c r="G55" s="13"/>
      <c r="H55" s="13"/>
      <c r="I55" s="13"/>
      <c r="J55" s="14">
        <f t="shared" si="101"/>
        <v>0</v>
      </c>
      <c r="K55" s="16"/>
      <c r="L55" s="13"/>
      <c r="M55" s="16"/>
      <c r="N55" s="13"/>
      <c r="O55" s="16"/>
      <c r="P55" s="13">
        <f>'Modello CE'!H99+'Modello CE'!H124+'Modello CE'!H131+'Modello CE'!H132</f>
        <v>13908032</v>
      </c>
      <c r="Q55" s="16"/>
      <c r="R55" s="155">
        <f t="shared" si="93"/>
        <v>13908032</v>
      </c>
      <c r="S55" s="15">
        <f>R55-'Modello CE'!H99-'Modello CE'!H124-'Modello CE'!H131-'Modello CE'!H132</f>
        <v>0</v>
      </c>
      <c r="T55" s="155">
        <f t="shared" si="1"/>
        <v>0</v>
      </c>
      <c r="U55" s="157">
        <f t="shared" si="102"/>
        <v>0</v>
      </c>
      <c r="V55" s="155">
        <f t="shared" si="5"/>
        <v>0</v>
      </c>
      <c r="W55" s="155">
        <f t="shared" si="6"/>
        <v>0</v>
      </c>
      <c r="X55" s="155">
        <f t="shared" si="95"/>
        <v>0</v>
      </c>
      <c r="Y55" s="155">
        <f t="shared" si="7"/>
        <v>0</v>
      </c>
      <c r="Z55" s="15">
        <f t="shared" si="8"/>
        <v>-13908032</v>
      </c>
      <c r="AA55" s="213"/>
      <c r="AB55" s="213"/>
      <c r="AC55" s="213"/>
      <c r="AD55" s="213"/>
      <c r="AE55" s="15">
        <f t="shared" si="9"/>
        <v>0</v>
      </c>
      <c r="AF55" s="155"/>
      <c r="AG55" s="155"/>
      <c r="AH55" s="155"/>
      <c r="AI55" s="155"/>
      <c r="AJ55" s="155"/>
      <c r="AK55" s="155"/>
      <c r="AL55" s="155"/>
      <c r="AM55" s="156">
        <f t="shared" si="89"/>
        <v>0</v>
      </c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6">
        <f t="shared" si="90"/>
        <v>0</v>
      </c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6">
        <f t="shared" si="91"/>
        <v>0</v>
      </c>
      <c r="BL55" s="15">
        <f t="shared" si="3"/>
        <v>0</v>
      </c>
      <c r="BM55" s="37">
        <f t="shared" si="0"/>
        <v>0</v>
      </c>
    </row>
    <row r="56" spans="1:65" s="20" customFormat="1" x14ac:dyDescent="0.2">
      <c r="A56" s="280"/>
      <c r="B56" s="17" t="s">
        <v>180</v>
      </c>
      <c r="C56" s="14"/>
      <c r="D56" s="18" t="s">
        <v>1285</v>
      </c>
      <c r="E56" s="17">
        <f t="shared" ref="E56:J56" si="105">E55</f>
        <v>0</v>
      </c>
      <c r="F56" s="17">
        <f t="shared" si="105"/>
        <v>0</v>
      </c>
      <c r="G56" s="17">
        <f t="shared" si="105"/>
        <v>0</v>
      </c>
      <c r="H56" s="17">
        <f t="shared" si="105"/>
        <v>0</v>
      </c>
      <c r="I56" s="17">
        <f t="shared" si="105"/>
        <v>0</v>
      </c>
      <c r="J56" s="17">
        <f t="shared" si="105"/>
        <v>0</v>
      </c>
      <c r="K56" s="19"/>
      <c r="L56" s="17">
        <f>L55</f>
        <v>0</v>
      </c>
      <c r="M56" s="19"/>
      <c r="N56" s="17">
        <f>N55</f>
        <v>0</v>
      </c>
      <c r="O56" s="19"/>
      <c r="P56" s="17">
        <f>P55</f>
        <v>13908032</v>
      </c>
      <c r="Q56" s="19"/>
      <c r="R56" s="17">
        <f>R55</f>
        <v>13908032</v>
      </c>
      <c r="S56" s="19"/>
      <c r="T56" s="213">
        <f t="shared" si="1"/>
        <v>0</v>
      </c>
      <c r="U56" s="17">
        <f>U55</f>
        <v>0</v>
      </c>
      <c r="V56" s="213">
        <f t="shared" si="5"/>
        <v>0</v>
      </c>
      <c r="W56" s="213">
        <f t="shared" si="6"/>
        <v>0</v>
      </c>
      <c r="X56" s="17">
        <f>X55</f>
        <v>0</v>
      </c>
      <c r="Y56" s="213">
        <f t="shared" si="7"/>
        <v>0</v>
      </c>
      <c r="Z56" s="15">
        <f t="shared" si="8"/>
        <v>-13908032</v>
      </c>
      <c r="AA56" s="213">
        <f>AA55</f>
        <v>0</v>
      </c>
      <c r="AB56" s="213">
        <f>AB55</f>
        <v>0</v>
      </c>
      <c r="AC56" s="213">
        <f>AC55</f>
        <v>0</v>
      </c>
      <c r="AD56" s="213">
        <f>AD55</f>
        <v>0</v>
      </c>
      <c r="AE56" s="15">
        <f t="shared" si="9"/>
        <v>0</v>
      </c>
      <c r="AF56" s="213">
        <f t="shared" ref="AF56:BK56" si="106">AF55</f>
        <v>0</v>
      </c>
      <c r="AG56" s="213">
        <f t="shared" si="106"/>
        <v>0</v>
      </c>
      <c r="AH56" s="213">
        <f t="shared" si="106"/>
        <v>0</v>
      </c>
      <c r="AI56" s="213">
        <f t="shared" si="106"/>
        <v>0</v>
      </c>
      <c r="AJ56" s="213">
        <f t="shared" si="106"/>
        <v>0</v>
      </c>
      <c r="AK56" s="213">
        <f t="shared" si="106"/>
        <v>0</v>
      </c>
      <c r="AL56" s="213">
        <f t="shared" si="106"/>
        <v>0</v>
      </c>
      <c r="AM56" s="213">
        <f t="shared" si="106"/>
        <v>0</v>
      </c>
      <c r="AN56" s="213">
        <f t="shared" si="106"/>
        <v>0</v>
      </c>
      <c r="AO56" s="213">
        <f t="shared" si="106"/>
        <v>0</v>
      </c>
      <c r="AP56" s="213">
        <f t="shared" si="106"/>
        <v>0</v>
      </c>
      <c r="AQ56" s="213">
        <f t="shared" si="106"/>
        <v>0</v>
      </c>
      <c r="AR56" s="213">
        <f t="shared" si="106"/>
        <v>0</v>
      </c>
      <c r="AS56" s="213">
        <f t="shared" si="106"/>
        <v>0</v>
      </c>
      <c r="AT56" s="213">
        <f t="shared" si="106"/>
        <v>0</v>
      </c>
      <c r="AU56" s="213">
        <f t="shared" si="106"/>
        <v>0</v>
      </c>
      <c r="AV56" s="213">
        <f t="shared" si="106"/>
        <v>0</v>
      </c>
      <c r="AW56" s="213">
        <f t="shared" si="106"/>
        <v>0</v>
      </c>
      <c r="AX56" s="213">
        <f t="shared" si="106"/>
        <v>0</v>
      </c>
      <c r="AY56" s="213">
        <f t="shared" si="106"/>
        <v>0</v>
      </c>
      <c r="AZ56" s="213">
        <f t="shared" si="106"/>
        <v>0</v>
      </c>
      <c r="BA56" s="213">
        <f t="shared" si="106"/>
        <v>0</v>
      </c>
      <c r="BB56" s="213">
        <f t="shared" si="106"/>
        <v>0</v>
      </c>
      <c r="BC56" s="213">
        <f t="shared" si="106"/>
        <v>0</v>
      </c>
      <c r="BD56" s="213">
        <f t="shared" si="106"/>
        <v>0</v>
      </c>
      <c r="BE56" s="213">
        <f t="shared" si="106"/>
        <v>0</v>
      </c>
      <c r="BF56" s="213">
        <f t="shared" si="106"/>
        <v>0</v>
      </c>
      <c r="BG56" s="213">
        <f t="shared" si="106"/>
        <v>0</v>
      </c>
      <c r="BH56" s="213">
        <f t="shared" si="106"/>
        <v>0</v>
      </c>
      <c r="BI56" s="213">
        <f t="shared" si="106"/>
        <v>0</v>
      </c>
      <c r="BJ56" s="213">
        <f t="shared" si="106"/>
        <v>0</v>
      </c>
      <c r="BK56" s="213">
        <f t="shared" si="106"/>
        <v>0</v>
      </c>
      <c r="BL56" s="15">
        <f t="shared" si="3"/>
        <v>0</v>
      </c>
      <c r="BM56" s="37">
        <f t="shared" si="0"/>
        <v>0</v>
      </c>
    </row>
    <row r="57" spans="1:65" x14ac:dyDescent="0.2">
      <c r="A57" s="278" t="s">
        <v>181</v>
      </c>
      <c r="B57" s="13" t="s">
        <v>182</v>
      </c>
      <c r="C57" s="14" t="s">
        <v>183</v>
      </c>
      <c r="D57" s="14" t="s">
        <v>184</v>
      </c>
      <c r="E57" s="13"/>
      <c r="F57" s="13"/>
      <c r="G57" s="13"/>
      <c r="H57" s="13"/>
      <c r="I57" s="13"/>
      <c r="J57" s="14">
        <f t="shared" si="101"/>
        <v>0</v>
      </c>
      <c r="K57" s="16"/>
      <c r="L57" s="13"/>
      <c r="M57" s="16"/>
      <c r="N57" s="13"/>
      <c r="O57" s="16"/>
      <c r="P57" s="13">
        <f>'Modello CE'!H469+'Modello CE'!H473</f>
        <v>15</v>
      </c>
      <c r="Q57" s="16"/>
      <c r="R57" s="322">
        <f t="shared" si="93"/>
        <v>15</v>
      </c>
      <c r="S57" s="15">
        <f>R57-'Modello CE'!H469-'Modello CE'!H473</f>
        <v>0</v>
      </c>
      <c r="T57" s="155">
        <f t="shared" si="1"/>
        <v>0</v>
      </c>
      <c r="U57" s="157">
        <f t="shared" si="102"/>
        <v>0</v>
      </c>
      <c r="V57" s="155">
        <f t="shared" si="5"/>
        <v>0</v>
      </c>
      <c r="W57" s="155">
        <f t="shared" si="6"/>
        <v>0</v>
      </c>
      <c r="X57" s="155">
        <f t="shared" si="95"/>
        <v>0</v>
      </c>
      <c r="Y57" s="155">
        <f t="shared" si="7"/>
        <v>0</v>
      </c>
      <c r="Z57" s="15">
        <f t="shared" si="8"/>
        <v>-15</v>
      </c>
      <c r="AA57" s="213"/>
      <c r="AB57" s="213"/>
      <c r="AC57" s="213"/>
      <c r="AD57" s="213"/>
      <c r="AE57" s="15">
        <f t="shared" si="9"/>
        <v>0</v>
      </c>
      <c r="AF57" s="155"/>
      <c r="AG57" s="155"/>
      <c r="AH57" s="155"/>
      <c r="AI57" s="155"/>
      <c r="AJ57" s="155"/>
      <c r="AK57" s="155"/>
      <c r="AL57" s="155"/>
      <c r="AM57" s="156">
        <f t="shared" si="89"/>
        <v>0</v>
      </c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6">
        <f t="shared" si="90"/>
        <v>0</v>
      </c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6">
        <f t="shared" si="91"/>
        <v>0</v>
      </c>
      <c r="BL57" s="15">
        <f t="shared" si="3"/>
        <v>0</v>
      </c>
      <c r="BM57" s="37">
        <f t="shared" si="0"/>
        <v>0</v>
      </c>
    </row>
    <row r="58" spans="1:65" x14ac:dyDescent="0.2">
      <c r="A58" s="280"/>
      <c r="B58" s="17" t="s">
        <v>185</v>
      </c>
      <c r="C58" s="14"/>
      <c r="D58" s="18" t="s">
        <v>1286</v>
      </c>
      <c r="E58" s="17">
        <f t="shared" ref="E58:J58" si="107">E57</f>
        <v>0</v>
      </c>
      <c r="F58" s="17">
        <f t="shared" si="107"/>
        <v>0</v>
      </c>
      <c r="G58" s="17">
        <f t="shared" si="107"/>
        <v>0</v>
      </c>
      <c r="H58" s="17">
        <f t="shared" si="107"/>
        <v>0</v>
      </c>
      <c r="I58" s="17">
        <f t="shared" si="107"/>
        <v>0</v>
      </c>
      <c r="J58" s="17">
        <f t="shared" si="107"/>
        <v>0</v>
      </c>
      <c r="K58" s="19"/>
      <c r="L58" s="17">
        <f>L57</f>
        <v>0</v>
      </c>
      <c r="M58" s="19"/>
      <c r="N58" s="17">
        <f>N57</f>
        <v>0</v>
      </c>
      <c r="O58" s="19"/>
      <c r="P58" s="17">
        <f>P57</f>
        <v>15</v>
      </c>
      <c r="Q58" s="19"/>
      <c r="R58" s="17">
        <f>R57</f>
        <v>15</v>
      </c>
      <c r="S58" s="19"/>
      <c r="T58" s="213">
        <f t="shared" si="1"/>
        <v>0</v>
      </c>
      <c r="U58" s="17">
        <f>U57</f>
        <v>0</v>
      </c>
      <c r="V58" s="213">
        <f t="shared" si="5"/>
        <v>0</v>
      </c>
      <c r="W58" s="213">
        <f t="shared" si="6"/>
        <v>0</v>
      </c>
      <c r="X58" s="17">
        <f>X57</f>
        <v>0</v>
      </c>
      <c r="Y58" s="213">
        <f t="shared" si="7"/>
        <v>0</v>
      </c>
      <c r="Z58" s="15">
        <f t="shared" si="8"/>
        <v>-15</v>
      </c>
      <c r="AA58" s="213">
        <f>AA57</f>
        <v>0</v>
      </c>
      <c r="AB58" s="213">
        <f>AB57</f>
        <v>0</v>
      </c>
      <c r="AC58" s="213">
        <f>AC57</f>
        <v>0</v>
      </c>
      <c r="AD58" s="213">
        <f>AD57</f>
        <v>0</v>
      </c>
      <c r="AE58" s="15">
        <f t="shared" si="9"/>
        <v>0</v>
      </c>
      <c r="AF58" s="213">
        <f t="shared" ref="AF58:BK58" si="108">AF57</f>
        <v>0</v>
      </c>
      <c r="AG58" s="213">
        <f t="shared" si="108"/>
        <v>0</v>
      </c>
      <c r="AH58" s="213">
        <f t="shared" si="108"/>
        <v>0</v>
      </c>
      <c r="AI58" s="213">
        <f t="shared" si="108"/>
        <v>0</v>
      </c>
      <c r="AJ58" s="213">
        <f t="shared" si="108"/>
        <v>0</v>
      </c>
      <c r="AK58" s="213">
        <f t="shared" si="108"/>
        <v>0</v>
      </c>
      <c r="AL58" s="213">
        <f t="shared" si="108"/>
        <v>0</v>
      </c>
      <c r="AM58" s="213">
        <f t="shared" si="108"/>
        <v>0</v>
      </c>
      <c r="AN58" s="213">
        <f t="shared" si="108"/>
        <v>0</v>
      </c>
      <c r="AO58" s="213">
        <f t="shared" si="108"/>
        <v>0</v>
      </c>
      <c r="AP58" s="213">
        <f t="shared" si="108"/>
        <v>0</v>
      </c>
      <c r="AQ58" s="213">
        <f t="shared" si="108"/>
        <v>0</v>
      </c>
      <c r="AR58" s="213">
        <f t="shared" si="108"/>
        <v>0</v>
      </c>
      <c r="AS58" s="213">
        <f t="shared" si="108"/>
        <v>0</v>
      </c>
      <c r="AT58" s="213">
        <f t="shared" si="108"/>
        <v>0</v>
      </c>
      <c r="AU58" s="213">
        <f t="shared" si="108"/>
        <v>0</v>
      </c>
      <c r="AV58" s="213">
        <f t="shared" si="108"/>
        <v>0</v>
      </c>
      <c r="AW58" s="213">
        <f t="shared" si="108"/>
        <v>0</v>
      </c>
      <c r="AX58" s="213">
        <f t="shared" si="108"/>
        <v>0</v>
      </c>
      <c r="AY58" s="213">
        <f t="shared" si="108"/>
        <v>0</v>
      </c>
      <c r="AZ58" s="213">
        <f t="shared" si="108"/>
        <v>0</v>
      </c>
      <c r="BA58" s="213">
        <f t="shared" si="108"/>
        <v>0</v>
      </c>
      <c r="BB58" s="213">
        <f t="shared" si="108"/>
        <v>0</v>
      </c>
      <c r="BC58" s="213">
        <f t="shared" si="108"/>
        <v>0</v>
      </c>
      <c r="BD58" s="213">
        <f t="shared" si="108"/>
        <v>0</v>
      </c>
      <c r="BE58" s="213">
        <f t="shared" si="108"/>
        <v>0</v>
      </c>
      <c r="BF58" s="213">
        <f t="shared" si="108"/>
        <v>0</v>
      </c>
      <c r="BG58" s="213">
        <f t="shared" si="108"/>
        <v>0</v>
      </c>
      <c r="BH58" s="213">
        <f t="shared" si="108"/>
        <v>0</v>
      </c>
      <c r="BI58" s="213">
        <f t="shared" si="108"/>
        <v>0</v>
      </c>
      <c r="BJ58" s="213">
        <f t="shared" si="108"/>
        <v>0</v>
      </c>
      <c r="BK58" s="213">
        <f t="shared" si="108"/>
        <v>0</v>
      </c>
      <c r="BL58" s="15">
        <f t="shared" si="3"/>
        <v>0</v>
      </c>
      <c r="BM58" s="37">
        <f t="shared" si="0"/>
        <v>0</v>
      </c>
    </row>
    <row r="59" spans="1:65" x14ac:dyDescent="0.2">
      <c r="A59" s="278" t="s">
        <v>186</v>
      </c>
      <c r="B59" s="13" t="s">
        <v>187</v>
      </c>
      <c r="C59" s="14" t="s">
        <v>2238</v>
      </c>
      <c r="D59" s="14" t="s">
        <v>1342</v>
      </c>
      <c r="E59" s="13"/>
      <c r="F59" s="13"/>
      <c r="G59" s="13"/>
      <c r="H59" s="13"/>
      <c r="I59" s="13"/>
      <c r="J59" s="14">
        <f t="shared" ref="J59" si="109">E59+F59+G59+H59+I59</f>
        <v>0</v>
      </c>
      <c r="K59" s="16"/>
      <c r="L59" s="13"/>
      <c r="M59" s="16"/>
      <c r="N59" s="13"/>
      <c r="O59" s="16"/>
      <c r="P59" s="13">
        <f>'Modello CE'!H487+'Modello CE'!H490</f>
        <v>14548159</v>
      </c>
      <c r="Q59" s="16"/>
      <c r="R59" s="322">
        <f t="shared" si="93"/>
        <v>14548159</v>
      </c>
      <c r="S59" s="15">
        <f>R59-'Modello CE'!H487-'Modello CE'!H490</f>
        <v>0</v>
      </c>
      <c r="T59" s="155">
        <f t="shared" si="1"/>
        <v>0</v>
      </c>
      <c r="U59" s="157">
        <f t="shared" si="102"/>
        <v>0</v>
      </c>
      <c r="V59" s="155">
        <f t="shared" si="5"/>
        <v>0</v>
      </c>
      <c r="W59" s="155">
        <f t="shared" si="6"/>
        <v>0</v>
      </c>
      <c r="X59" s="155">
        <f t="shared" si="95"/>
        <v>0</v>
      </c>
      <c r="Y59" s="155">
        <f t="shared" si="7"/>
        <v>0</v>
      </c>
      <c r="Z59" s="15">
        <f t="shared" si="8"/>
        <v>-14548159</v>
      </c>
      <c r="AA59" s="213"/>
      <c r="AB59" s="213"/>
      <c r="AC59" s="213"/>
      <c r="AD59" s="213"/>
      <c r="AE59" s="15">
        <f t="shared" si="9"/>
        <v>0</v>
      </c>
      <c r="AF59" s="155"/>
      <c r="AG59" s="155"/>
      <c r="AH59" s="155"/>
      <c r="AI59" s="155"/>
      <c r="AJ59" s="155"/>
      <c r="AK59" s="155"/>
      <c r="AL59" s="155"/>
      <c r="AM59" s="156">
        <f t="shared" si="89"/>
        <v>0</v>
      </c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6">
        <f t="shared" si="90"/>
        <v>0</v>
      </c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6">
        <f t="shared" si="91"/>
        <v>0</v>
      </c>
      <c r="BL59" s="15">
        <f t="shared" si="3"/>
        <v>0</v>
      </c>
      <c r="BM59" s="37">
        <f t="shared" si="0"/>
        <v>0</v>
      </c>
    </row>
    <row r="60" spans="1:65" s="20" customFormat="1" x14ac:dyDescent="0.2">
      <c r="A60" s="280"/>
      <c r="B60" s="17" t="s">
        <v>190</v>
      </c>
      <c r="C60" s="14"/>
      <c r="D60" s="18" t="s">
        <v>1287</v>
      </c>
      <c r="E60" s="17">
        <f t="shared" ref="E60:J60" si="110">E59</f>
        <v>0</v>
      </c>
      <c r="F60" s="17">
        <f t="shared" si="110"/>
        <v>0</v>
      </c>
      <c r="G60" s="17">
        <f t="shared" si="110"/>
        <v>0</v>
      </c>
      <c r="H60" s="17">
        <f t="shared" si="110"/>
        <v>0</v>
      </c>
      <c r="I60" s="17">
        <f t="shared" si="110"/>
        <v>0</v>
      </c>
      <c r="J60" s="17">
        <f t="shared" si="110"/>
        <v>0</v>
      </c>
      <c r="K60" s="19"/>
      <c r="L60" s="17">
        <f>L59</f>
        <v>0</v>
      </c>
      <c r="M60" s="19"/>
      <c r="N60" s="17">
        <f>N59</f>
        <v>0</v>
      </c>
      <c r="O60" s="19"/>
      <c r="P60" s="17">
        <f>P59</f>
        <v>14548159</v>
      </c>
      <c r="Q60" s="19"/>
      <c r="R60" s="17">
        <f>R59</f>
        <v>14548159</v>
      </c>
      <c r="S60" s="19"/>
      <c r="T60" s="213">
        <f t="shared" si="1"/>
        <v>0</v>
      </c>
      <c r="U60" s="17">
        <f>U59</f>
        <v>0</v>
      </c>
      <c r="V60" s="213">
        <f t="shared" si="5"/>
        <v>0</v>
      </c>
      <c r="W60" s="213">
        <f t="shared" si="6"/>
        <v>0</v>
      </c>
      <c r="X60" s="17">
        <f>X59</f>
        <v>0</v>
      </c>
      <c r="Y60" s="213">
        <f t="shared" si="7"/>
        <v>0</v>
      </c>
      <c r="Z60" s="15">
        <f t="shared" si="8"/>
        <v>-14548159</v>
      </c>
      <c r="AA60" s="213">
        <f>AA59</f>
        <v>0</v>
      </c>
      <c r="AB60" s="213">
        <f>AB59</f>
        <v>0</v>
      </c>
      <c r="AC60" s="213">
        <f>AC59</f>
        <v>0</v>
      </c>
      <c r="AD60" s="213">
        <f>AD59</f>
        <v>0</v>
      </c>
      <c r="AE60" s="15">
        <f t="shared" si="9"/>
        <v>0</v>
      </c>
      <c r="AF60" s="213">
        <f t="shared" ref="AF60:BK60" si="111">AF59</f>
        <v>0</v>
      </c>
      <c r="AG60" s="213">
        <f t="shared" si="111"/>
        <v>0</v>
      </c>
      <c r="AH60" s="213">
        <f t="shared" si="111"/>
        <v>0</v>
      </c>
      <c r="AI60" s="213">
        <f t="shared" si="111"/>
        <v>0</v>
      </c>
      <c r="AJ60" s="213">
        <f t="shared" si="111"/>
        <v>0</v>
      </c>
      <c r="AK60" s="213">
        <f t="shared" si="111"/>
        <v>0</v>
      </c>
      <c r="AL60" s="213">
        <f t="shared" si="111"/>
        <v>0</v>
      </c>
      <c r="AM60" s="213">
        <f t="shared" si="111"/>
        <v>0</v>
      </c>
      <c r="AN60" s="213">
        <f t="shared" si="111"/>
        <v>0</v>
      </c>
      <c r="AO60" s="213">
        <f t="shared" si="111"/>
        <v>0</v>
      </c>
      <c r="AP60" s="213">
        <f t="shared" si="111"/>
        <v>0</v>
      </c>
      <c r="AQ60" s="213">
        <f t="shared" si="111"/>
        <v>0</v>
      </c>
      <c r="AR60" s="213">
        <f t="shared" si="111"/>
        <v>0</v>
      </c>
      <c r="AS60" s="213">
        <f t="shared" si="111"/>
        <v>0</v>
      </c>
      <c r="AT60" s="213">
        <f t="shared" si="111"/>
        <v>0</v>
      </c>
      <c r="AU60" s="213">
        <f t="shared" si="111"/>
        <v>0</v>
      </c>
      <c r="AV60" s="213">
        <f t="shared" si="111"/>
        <v>0</v>
      </c>
      <c r="AW60" s="213">
        <f t="shared" si="111"/>
        <v>0</v>
      </c>
      <c r="AX60" s="213">
        <f t="shared" si="111"/>
        <v>0</v>
      </c>
      <c r="AY60" s="213">
        <f t="shared" si="111"/>
        <v>0</v>
      </c>
      <c r="AZ60" s="213">
        <f t="shared" si="111"/>
        <v>0</v>
      </c>
      <c r="BA60" s="213">
        <f t="shared" si="111"/>
        <v>0</v>
      </c>
      <c r="BB60" s="213">
        <f t="shared" si="111"/>
        <v>0</v>
      </c>
      <c r="BC60" s="213">
        <f t="shared" si="111"/>
        <v>0</v>
      </c>
      <c r="BD60" s="213">
        <f t="shared" si="111"/>
        <v>0</v>
      </c>
      <c r="BE60" s="213">
        <f t="shared" si="111"/>
        <v>0</v>
      </c>
      <c r="BF60" s="213">
        <f t="shared" si="111"/>
        <v>0</v>
      </c>
      <c r="BG60" s="213">
        <f t="shared" si="111"/>
        <v>0</v>
      </c>
      <c r="BH60" s="213">
        <f t="shared" si="111"/>
        <v>0</v>
      </c>
      <c r="BI60" s="213">
        <f t="shared" si="111"/>
        <v>0</v>
      </c>
      <c r="BJ60" s="213">
        <f t="shared" si="111"/>
        <v>0</v>
      </c>
      <c r="BK60" s="213">
        <f t="shared" si="111"/>
        <v>0</v>
      </c>
      <c r="BL60" s="15">
        <f t="shared" si="3"/>
        <v>0</v>
      </c>
      <c r="BM60" s="37">
        <f t="shared" si="0"/>
        <v>0</v>
      </c>
    </row>
    <row r="61" spans="1:65" s="20" customFormat="1" ht="22.5" x14ac:dyDescent="0.2">
      <c r="A61" s="24" t="s">
        <v>191</v>
      </c>
      <c r="B61" s="17" t="s">
        <v>192</v>
      </c>
      <c r="C61" s="14"/>
      <c r="D61" s="18" t="s">
        <v>1288</v>
      </c>
      <c r="E61" s="17">
        <f>SUM(E60,E58,E56,E54,E48)</f>
        <v>0</v>
      </c>
      <c r="F61" s="17">
        <f t="shared" ref="F61:P61" si="112">SUM(F60,F58,F56,F54,F48)</f>
        <v>1020348</v>
      </c>
      <c r="G61" s="17">
        <f t="shared" si="112"/>
        <v>0</v>
      </c>
      <c r="H61" s="17">
        <f t="shared" si="112"/>
        <v>0</v>
      </c>
      <c r="I61" s="17">
        <f t="shared" si="112"/>
        <v>0</v>
      </c>
      <c r="J61" s="18">
        <f t="shared" si="112"/>
        <v>1020348</v>
      </c>
      <c r="K61" s="19"/>
      <c r="L61" s="17">
        <f t="shared" si="112"/>
        <v>2402075</v>
      </c>
      <c r="M61" s="19"/>
      <c r="N61" s="17">
        <f t="shared" si="112"/>
        <v>0</v>
      </c>
      <c r="O61" s="19"/>
      <c r="P61" s="17">
        <f t="shared" si="112"/>
        <v>28586887</v>
      </c>
      <c r="Q61" s="19"/>
      <c r="R61" s="323">
        <f>SUM(R60,R58,R56,R54,R48)</f>
        <v>32009310</v>
      </c>
      <c r="S61" s="19"/>
      <c r="T61" s="213">
        <f t="shared" si="1"/>
        <v>1020348</v>
      </c>
      <c r="U61" s="17">
        <f t="shared" ref="U61" si="113">SUM(U60,U58,U56,U54,U48)</f>
        <v>0</v>
      </c>
      <c r="V61" s="213">
        <f t="shared" si="5"/>
        <v>1020348</v>
      </c>
      <c r="W61" s="213">
        <f t="shared" si="6"/>
        <v>2402075</v>
      </c>
      <c r="X61" s="17">
        <f t="shared" ref="X61" si="114">SUM(X60,X58,X56,X54,X48)</f>
        <v>0</v>
      </c>
      <c r="Y61" s="213">
        <f t="shared" si="7"/>
        <v>2402075</v>
      </c>
      <c r="Z61" s="15">
        <f t="shared" si="8"/>
        <v>-28586887</v>
      </c>
      <c r="AA61" s="213">
        <f t="shared" ref="AA61:BK61" si="115">SUM(AA60,AA58,AA56,AA54,AA48)</f>
        <v>0</v>
      </c>
      <c r="AB61" s="213">
        <f>SUM(AB60,AB58,AB56,AB54,AB48)</f>
        <v>1020348</v>
      </c>
      <c r="AC61" s="213">
        <f t="shared" si="115"/>
        <v>0</v>
      </c>
      <c r="AD61" s="213">
        <f t="shared" si="115"/>
        <v>0</v>
      </c>
      <c r="AE61" s="15">
        <f t="shared" si="9"/>
        <v>0</v>
      </c>
      <c r="AF61" s="213">
        <f t="shared" si="115"/>
        <v>0</v>
      </c>
      <c r="AG61" s="213">
        <f t="shared" si="115"/>
        <v>0</v>
      </c>
      <c r="AH61" s="213">
        <f t="shared" si="115"/>
        <v>0</v>
      </c>
      <c r="AI61" s="213">
        <f t="shared" si="115"/>
        <v>0</v>
      </c>
      <c r="AJ61" s="213">
        <f t="shared" si="115"/>
        <v>0</v>
      </c>
      <c r="AK61" s="213">
        <f t="shared" si="115"/>
        <v>0</v>
      </c>
      <c r="AL61" s="213">
        <f t="shared" si="115"/>
        <v>0</v>
      </c>
      <c r="AM61" s="213">
        <f t="shared" si="115"/>
        <v>0</v>
      </c>
      <c r="AN61" s="213">
        <f t="shared" si="115"/>
        <v>0</v>
      </c>
      <c r="AO61" s="213">
        <f t="shared" si="115"/>
        <v>0</v>
      </c>
      <c r="AP61" s="213">
        <f t="shared" si="115"/>
        <v>0</v>
      </c>
      <c r="AQ61" s="213">
        <f t="shared" si="115"/>
        <v>0</v>
      </c>
      <c r="AR61" s="213">
        <f t="shared" si="115"/>
        <v>0</v>
      </c>
      <c r="AS61" s="213">
        <f t="shared" si="115"/>
        <v>0</v>
      </c>
      <c r="AT61" s="213">
        <f t="shared" si="115"/>
        <v>1020348</v>
      </c>
      <c r="AU61" s="213">
        <f t="shared" si="115"/>
        <v>0</v>
      </c>
      <c r="AV61" s="213">
        <f t="shared" si="115"/>
        <v>0</v>
      </c>
      <c r="AW61" s="213">
        <f t="shared" si="115"/>
        <v>0</v>
      </c>
      <c r="AX61" s="213">
        <f t="shared" si="115"/>
        <v>0</v>
      </c>
      <c r="AY61" s="213">
        <f t="shared" si="115"/>
        <v>0</v>
      </c>
      <c r="AZ61" s="213">
        <f t="shared" si="115"/>
        <v>1020348</v>
      </c>
      <c r="BA61" s="213">
        <f t="shared" si="115"/>
        <v>0</v>
      </c>
      <c r="BB61" s="213">
        <f t="shared" si="115"/>
        <v>0</v>
      </c>
      <c r="BC61" s="213">
        <f t="shared" si="115"/>
        <v>0</v>
      </c>
      <c r="BD61" s="213">
        <f t="shared" si="115"/>
        <v>0</v>
      </c>
      <c r="BE61" s="213">
        <f t="shared" si="115"/>
        <v>0</v>
      </c>
      <c r="BF61" s="213">
        <f t="shared" si="115"/>
        <v>0</v>
      </c>
      <c r="BG61" s="213">
        <f t="shared" si="115"/>
        <v>0</v>
      </c>
      <c r="BH61" s="213">
        <f t="shared" si="115"/>
        <v>0</v>
      </c>
      <c r="BI61" s="213">
        <f t="shared" si="115"/>
        <v>0</v>
      </c>
      <c r="BJ61" s="213">
        <f t="shared" si="115"/>
        <v>0</v>
      </c>
      <c r="BK61" s="213">
        <f t="shared" si="115"/>
        <v>0</v>
      </c>
      <c r="BL61" s="15">
        <f t="shared" si="3"/>
        <v>0</v>
      </c>
      <c r="BM61" s="37">
        <f t="shared" si="0"/>
        <v>0</v>
      </c>
    </row>
    <row r="62" spans="1:65" s="20" customFormat="1" ht="22.5" x14ac:dyDescent="0.2">
      <c r="A62" s="278" t="s">
        <v>193</v>
      </c>
      <c r="B62" s="13" t="s">
        <v>194</v>
      </c>
      <c r="C62" s="14" t="s">
        <v>59</v>
      </c>
      <c r="D62" s="14" t="s">
        <v>195</v>
      </c>
      <c r="E62" s="13"/>
      <c r="F62" s="13"/>
      <c r="G62" s="13"/>
      <c r="H62" s="13"/>
      <c r="I62" s="13"/>
      <c r="J62" s="14">
        <f t="shared" ref="J62:J64" si="116">E62+F62+G62+H62+I62</f>
        <v>0</v>
      </c>
      <c r="K62" s="16"/>
      <c r="L62" s="13"/>
      <c r="M62" s="16"/>
      <c r="N62" s="13"/>
      <c r="O62" s="16"/>
      <c r="P62" s="14">
        <f>(R7+R10+R12+R15+R19+R23+R24)*-1</f>
        <v>-40004997</v>
      </c>
      <c r="Q62" s="16"/>
      <c r="R62" s="325">
        <f t="shared" ref="R62:R65" si="117">J62+L62+N62+P62</f>
        <v>-40004997</v>
      </c>
      <c r="S62" s="19"/>
      <c r="T62" s="155">
        <f t="shared" si="1"/>
        <v>0</v>
      </c>
      <c r="U62" s="157">
        <f t="shared" ref="U62:U65" si="118">ROUND(N62*($J$144/($J$144+$L$144)),0)</f>
        <v>0</v>
      </c>
      <c r="V62" s="155">
        <f t="shared" si="5"/>
        <v>0</v>
      </c>
      <c r="W62" s="155">
        <f t="shared" si="6"/>
        <v>0</v>
      </c>
      <c r="X62" s="155">
        <f t="shared" ref="X62:X65" si="119">ROUND(N62*($L$144/($J$144+$L$144)),0)</f>
        <v>0</v>
      </c>
      <c r="Y62" s="155">
        <f t="shared" si="7"/>
        <v>0</v>
      </c>
      <c r="Z62" s="15">
        <f t="shared" si="8"/>
        <v>40004997</v>
      </c>
      <c r="AA62" s="213"/>
      <c r="AB62" s="213">
        <f>V62</f>
        <v>0</v>
      </c>
      <c r="AC62" s="213"/>
      <c r="AD62" s="213"/>
      <c r="AE62" s="15">
        <f t="shared" si="9"/>
        <v>0</v>
      </c>
      <c r="AF62" s="213"/>
      <c r="AG62" s="213"/>
      <c r="AH62" s="213"/>
      <c r="AI62" s="213"/>
      <c r="AJ62" s="213"/>
      <c r="AK62" s="213"/>
      <c r="AL62" s="213"/>
      <c r="AM62" s="156">
        <f t="shared" ref="AM62:AM65" si="120">SUM(AF62:AL62)</f>
        <v>0</v>
      </c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156">
        <f t="shared" ref="AZ62:AZ65" si="121">SUM(AP62:AY62)</f>
        <v>0</v>
      </c>
      <c r="BA62" s="213"/>
      <c r="BB62" s="213"/>
      <c r="BC62" s="155"/>
      <c r="BD62" s="155"/>
      <c r="BE62" s="213"/>
      <c r="BF62" s="213"/>
      <c r="BG62" s="155"/>
      <c r="BH62" s="155"/>
      <c r="BI62" s="213"/>
      <c r="BJ62" s="213"/>
      <c r="BK62" s="156">
        <f t="shared" ref="BK62:BK65" si="122">SUM(BA62:BJ62)</f>
        <v>0</v>
      </c>
      <c r="BL62" s="15">
        <f t="shared" si="3"/>
        <v>0</v>
      </c>
      <c r="BM62" s="37">
        <f t="shared" si="0"/>
        <v>0</v>
      </c>
    </row>
    <row r="63" spans="1:65" s="20" customFormat="1" ht="22.5" x14ac:dyDescent="0.2">
      <c r="A63" s="279"/>
      <c r="B63" s="13" t="s">
        <v>196</v>
      </c>
      <c r="C63" s="14" t="s">
        <v>59</v>
      </c>
      <c r="D63" s="14" t="s">
        <v>197</v>
      </c>
      <c r="E63" s="17"/>
      <c r="F63" s="17"/>
      <c r="G63" s="17"/>
      <c r="H63" s="17"/>
      <c r="I63" s="17"/>
      <c r="J63" s="18">
        <f t="shared" si="116"/>
        <v>0</v>
      </c>
      <c r="K63" s="19"/>
      <c r="L63" s="17"/>
      <c r="M63" s="19"/>
      <c r="N63" s="17"/>
      <c r="O63" s="19"/>
      <c r="P63" s="14">
        <f>(L63+J63+N63)*-1</f>
        <v>0</v>
      </c>
      <c r="Q63" s="19"/>
      <c r="R63" s="17">
        <f t="shared" si="117"/>
        <v>0</v>
      </c>
      <c r="S63" s="19"/>
      <c r="T63" s="155">
        <f t="shared" si="1"/>
        <v>0</v>
      </c>
      <c r="U63" s="157">
        <f t="shared" si="118"/>
        <v>0</v>
      </c>
      <c r="V63" s="155">
        <f t="shared" si="5"/>
        <v>0</v>
      </c>
      <c r="W63" s="155">
        <f t="shared" si="6"/>
        <v>0</v>
      </c>
      <c r="X63" s="155">
        <f t="shared" si="119"/>
        <v>0</v>
      </c>
      <c r="Y63" s="155">
        <f t="shared" si="7"/>
        <v>0</v>
      </c>
      <c r="Z63" s="15">
        <f t="shared" si="8"/>
        <v>0</v>
      </c>
      <c r="AA63" s="213"/>
      <c r="AB63" s="213"/>
      <c r="AC63" s="213"/>
      <c r="AD63" s="213"/>
      <c r="AE63" s="15">
        <f t="shared" si="9"/>
        <v>0</v>
      </c>
      <c r="AF63" s="213"/>
      <c r="AG63" s="213"/>
      <c r="AH63" s="213"/>
      <c r="AI63" s="213"/>
      <c r="AJ63" s="213"/>
      <c r="AK63" s="213"/>
      <c r="AL63" s="213"/>
      <c r="AM63" s="156">
        <f t="shared" si="120"/>
        <v>0</v>
      </c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156">
        <f t="shared" si="121"/>
        <v>0</v>
      </c>
      <c r="BA63" s="213"/>
      <c r="BB63" s="213"/>
      <c r="BC63" s="155"/>
      <c r="BD63" s="155"/>
      <c r="BE63" s="213"/>
      <c r="BF63" s="213"/>
      <c r="BG63" s="155"/>
      <c r="BH63" s="155"/>
      <c r="BI63" s="213"/>
      <c r="BJ63" s="213"/>
      <c r="BK63" s="156">
        <f t="shared" si="122"/>
        <v>0</v>
      </c>
      <c r="BL63" s="15">
        <f t="shared" si="3"/>
        <v>0</v>
      </c>
      <c r="BM63" s="37">
        <f t="shared" si="0"/>
        <v>0</v>
      </c>
    </row>
    <row r="64" spans="1:65" s="20" customFormat="1" ht="22.5" x14ac:dyDescent="0.2">
      <c r="A64" s="279"/>
      <c r="B64" s="13" t="s">
        <v>2203</v>
      </c>
      <c r="C64" s="14"/>
      <c r="D64" s="147" t="s">
        <v>2206</v>
      </c>
      <c r="E64" s="17"/>
      <c r="F64" s="17"/>
      <c r="G64" s="17"/>
      <c r="H64" s="17"/>
      <c r="I64" s="17"/>
      <c r="J64" s="18">
        <f t="shared" si="116"/>
        <v>0</v>
      </c>
      <c r="K64" s="19"/>
      <c r="L64" s="17"/>
      <c r="M64" s="19"/>
      <c r="N64" s="17"/>
      <c r="O64" s="19"/>
      <c r="P64" s="17"/>
      <c r="Q64" s="19"/>
      <c r="R64" s="17">
        <f t="shared" si="117"/>
        <v>0</v>
      </c>
      <c r="S64" s="19"/>
      <c r="T64" s="155">
        <f t="shared" si="1"/>
        <v>0</v>
      </c>
      <c r="U64" s="157">
        <f t="shared" si="118"/>
        <v>0</v>
      </c>
      <c r="V64" s="155">
        <f t="shared" si="5"/>
        <v>0</v>
      </c>
      <c r="W64" s="155">
        <f t="shared" si="6"/>
        <v>0</v>
      </c>
      <c r="X64" s="155">
        <f t="shared" si="119"/>
        <v>0</v>
      </c>
      <c r="Y64" s="155">
        <f t="shared" si="7"/>
        <v>0</v>
      </c>
      <c r="Z64" s="15">
        <f t="shared" si="8"/>
        <v>0</v>
      </c>
      <c r="AA64" s="213"/>
      <c r="AB64" s="213"/>
      <c r="AC64" s="213"/>
      <c r="AD64" s="213"/>
      <c r="AE64" s="15">
        <f t="shared" si="9"/>
        <v>0</v>
      </c>
      <c r="AF64" s="213"/>
      <c r="AG64" s="213"/>
      <c r="AH64" s="213"/>
      <c r="AI64" s="213"/>
      <c r="AJ64" s="213"/>
      <c r="AK64" s="213"/>
      <c r="AL64" s="213"/>
      <c r="AM64" s="156">
        <f t="shared" si="120"/>
        <v>0</v>
      </c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156">
        <f t="shared" si="121"/>
        <v>0</v>
      </c>
      <c r="BA64" s="213"/>
      <c r="BB64" s="213"/>
      <c r="BC64" s="155"/>
      <c r="BD64" s="155"/>
      <c r="BE64" s="213"/>
      <c r="BF64" s="213"/>
      <c r="BG64" s="155"/>
      <c r="BH64" s="155"/>
      <c r="BI64" s="213"/>
      <c r="BJ64" s="213"/>
      <c r="BK64" s="156">
        <f t="shared" si="122"/>
        <v>0</v>
      </c>
      <c r="BL64" s="15">
        <f t="shared" si="3"/>
        <v>0</v>
      </c>
      <c r="BM64" s="37">
        <f t="shared" si="0"/>
        <v>0</v>
      </c>
    </row>
    <row r="65" spans="1:65" s="20" customFormat="1" x14ac:dyDescent="0.2">
      <c r="A65" s="279"/>
      <c r="B65" s="13" t="s">
        <v>2204</v>
      </c>
      <c r="C65" s="14"/>
      <c r="D65" s="42" t="s">
        <v>2201</v>
      </c>
      <c r="E65" s="17"/>
      <c r="F65" s="17"/>
      <c r="G65" s="17"/>
      <c r="H65" s="17"/>
      <c r="I65" s="17"/>
      <c r="J65" s="18"/>
      <c r="K65" s="19"/>
      <c r="L65" s="17"/>
      <c r="M65" s="19"/>
      <c r="N65" s="17"/>
      <c r="O65" s="19"/>
      <c r="P65" s="13">
        <f>-'Modello CE'!H120</f>
        <v>-1317755</v>
      </c>
      <c r="Q65" s="19"/>
      <c r="R65" s="325">
        <f t="shared" si="117"/>
        <v>-1317755</v>
      </c>
      <c r="S65" s="19"/>
      <c r="T65" s="155">
        <f t="shared" si="1"/>
        <v>0</v>
      </c>
      <c r="U65" s="157">
        <f t="shared" si="118"/>
        <v>0</v>
      </c>
      <c r="V65" s="155">
        <f t="shared" si="5"/>
        <v>0</v>
      </c>
      <c r="W65" s="155">
        <f t="shared" si="6"/>
        <v>0</v>
      </c>
      <c r="X65" s="155">
        <f t="shared" si="119"/>
        <v>0</v>
      </c>
      <c r="Y65" s="155">
        <f t="shared" si="7"/>
        <v>0</v>
      </c>
      <c r="Z65" s="15">
        <f t="shared" si="8"/>
        <v>1317755</v>
      </c>
      <c r="AA65" s="213"/>
      <c r="AB65" s="213"/>
      <c r="AC65" s="213"/>
      <c r="AD65" s="213"/>
      <c r="AE65" s="15">
        <f t="shared" si="9"/>
        <v>0</v>
      </c>
      <c r="AF65" s="213"/>
      <c r="AG65" s="213"/>
      <c r="AH65" s="213"/>
      <c r="AI65" s="213"/>
      <c r="AJ65" s="213"/>
      <c r="AK65" s="213"/>
      <c r="AL65" s="213"/>
      <c r="AM65" s="156">
        <f t="shared" si="120"/>
        <v>0</v>
      </c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156">
        <f t="shared" si="121"/>
        <v>0</v>
      </c>
      <c r="BA65" s="213"/>
      <c r="BB65" s="213"/>
      <c r="BC65" s="155"/>
      <c r="BD65" s="155"/>
      <c r="BE65" s="213"/>
      <c r="BF65" s="213"/>
      <c r="BG65" s="155"/>
      <c r="BH65" s="155"/>
      <c r="BI65" s="213"/>
      <c r="BJ65" s="213"/>
      <c r="BK65" s="156">
        <f t="shared" si="122"/>
        <v>0</v>
      </c>
      <c r="BL65" s="15">
        <f t="shared" si="3"/>
        <v>0</v>
      </c>
      <c r="BM65" s="37">
        <f t="shared" si="0"/>
        <v>0</v>
      </c>
    </row>
    <row r="66" spans="1:65" s="20" customFormat="1" x14ac:dyDescent="0.2">
      <c r="A66" s="280"/>
      <c r="B66" s="17" t="s">
        <v>198</v>
      </c>
      <c r="C66" s="14"/>
      <c r="D66" s="40" t="s">
        <v>2205</v>
      </c>
      <c r="E66" s="17">
        <f>SUM(E62:E65)</f>
        <v>0</v>
      </c>
      <c r="F66" s="17">
        <f t="shared" ref="F66:I66" si="123">SUM(F62:F65)</f>
        <v>0</v>
      </c>
      <c r="G66" s="17">
        <f t="shared" si="123"/>
        <v>0</v>
      </c>
      <c r="H66" s="17">
        <f t="shared" si="123"/>
        <v>0</v>
      </c>
      <c r="I66" s="17">
        <f t="shared" si="123"/>
        <v>0</v>
      </c>
      <c r="J66" s="18">
        <f t="shared" ref="J66" si="124">E66+F66+G66+H66+I66</f>
        <v>0</v>
      </c>
      <c r="K66" s="35"/>
      <c r="L66" s="17">
        <f t="shared" ref="L66" si="125">SUM(L62:L65)</f>
        <v>0</v>
      </c>
      <c r="M66" s="19"/>
      <c r="N66" s="17">
        <f t="shared" ref="N66" si="126">SUM(N62:N65)</f>
        <v>0</v>
      </c>
      <c r="O66" s="19"/>
      <c r="P66" s="17">
        <f>SUM(P62:P65)</f>
        <v>-41322752</v>
      </c>
      <c r="Q66" s="19"/>
      <c r="R66" s="326">
        <f>SUM(R65,R64,R63,R62)</f>
        <v>-41322752</v>
      </c>
      <c r="S66" s="35"/>
      <c r="T66" s="221">
        <f t="shared" si="1"/>
        <v>0</v>
      </c>
      <c r="U66" s="17">
        <f t="shared" ref="U66" si="127">SUM(U62:U65)</f>
        <v>0</v>
      </c>
      <c r="V66" s="221">
        <f t="shared" si="5"/>
        <v>0</v>
      </c>
      <c r="W66" s="221">
        <f t="shared" si="6"/>
        <v>0</v>
      </c>
      <c r="X66" s="17">
        <f t="shared" ref="X66" si="128">SUM(X62:X65)</f>
        <v>0</v>
      </c>
      <c r="Y66" s="221">
        <f t="shared" si="7"/>
        <v>0</v>
      </c>
      <c r="Z66" s="15">
        <f t="shared" si="8"/>
        <v>41322752</v>
      </c>
      <c r="AA66" s="213">
        <f t="shared" ref="AA66:AB66" si="129">SUM(AA62:AA65)</f>
        <v>0</v>
      </c>
      <c r="AB66" s="213">
        <f t="shared" si="129"/>
        <v>0</v>
      </c>
      <c r="AC66" s="221"/>
      <c r="AD66" s="221"/>
      <c r="AE66" s="15">
        <f t="shared" si="9"/>
        <v>0</v>
      </c>
      <c r="AF66" s="213">
        <f t="shared" ref="AF66:BK66" si="130">SUM(AF62:AF65)</f>
        <v>0</v>
      </c>
      <c r="AG66" s="213">
        <f t="shared" si="130"/>
        <v>0</v>
      </c>
      <c r="AH66" s="213">
        <f t="shared" si="130"/>
        <v>0</v>
      </c>
      <c r="AI66" s="213">
        <f t="shared" si="130"/>
        <v>0</v>
      </c>
      <c r="AJ66" s="213">
        <f t="shared" si="130"/>
        <v>0</v>
      </c>
      <c r="AK66" s="213">
        <f t="shared" si="130"/>
        <v>0</v>
      </c>
      <c r="AL66" s="213">
        <f t="shared" si="130"/>
        <v>0</v>
      </c>
      <c r="AM66" s="213">
        <f t="shared" si="130"/>
        <v>0</v>
      </c>
      <c r="AN66" s="213">
        <f t="shared" si="130"/>
        <v>0</v>
      </c>
      <c r="AO66" s="213">
        <f t="shared" si="130"/>
        <v>0</v>
      </c>
      <c r="AP66" s="213">
        <f t="shared" si="130"/>
        <v>0</v>
      </c>
      <c r="AQ66" s="213">
        <f t="shared" si="130"/>
        <v>0</v>
      </c>
      <c r="AR66" s="213">
        <f t="shared" si="130"/>
        <v>0</v>
      </c>
      <c r="AS66" s="213">
        <f t="shared" si="130"/>
        <v>0</v>
      </c>
      <c r="AT66" s="213">
        <f t="shared" si="130"/>
        <v>0</v>
      </c>
      <c r="AU66" s="213">
        <f t="shared" si="130"/>
        <v>0</v>
      </c>
      <c r="AV66" s="213">
        <f t="shared" si="130"/>
        <v>0</v>
      </c>
      <c r="AW66" s="213">
        <f t="shared" si="130"/>
        <v>0</v>
      </c>
      <c r="AX66" s="213">
        <f t="shared" si="130"/>
        <v>0</v>
      </c>
      <c r="AY66" s="213">
        <f t="shared" si="130"/>
        <v>0</v>
      </c>
      <c r="AZ66" s="213">
        <f t="shared" si="130"/>
        <v>0</v>
      </c>
      <c r="BA66" s="213">
        <f t="shared" si="130"/>
        <v>0</v>
      </c>
      <c r="BB66" s="213">
        <f t="shared" si="130"/>
        <v>0</v>
      </c>
      <c r="BC66" s="213">
        <f t="shared" si="130"/>
        <v>0</v>
      </c>
      <c r="BD66" s="213">
        <f t="shared" si="130"/>
        <v>0</v>
      </c>
      <c r="BE66" s="213">
        <f t="shared" si="130"/>
        <v>0</v>
      </c>
      <c r="BF66" s="213">
        <f t="shared" si="130"/>
        <v>0</v>
      </c>
      <c r="BG66" s="213">
        <f t="shared" si="130"/>
        <v>0</v>
      </c>
      <c r="BH66" s="213">
        <f t="shared" si="130"/>
        <v>0</v>
      </c>
      <c r="BI66" s="213">
        <f t="shared" si="130"/>
        <v>0</v>
      </c>
      <c r="BJ66" s="213">
        <f t="shared" si="130"/>
        <v>0</v>
      </c>
      <c r="BK66" s="213">
        <f t="shared" si="130"/>
        <v>0</v>
      </c>
      <c r="BL66" s="15">
        <f t="shared" si="3"/>
        <v>0</v>
      </c>
      <c r="BM66" s="37">
        <f t="shared" si="0"/>
        <v>0</v>
      </c>
    </row>
    <row r="67" spans="1:65" s="20" customFormat="1" x14ac:dyDescent="0.2">
      <c r="A67" s="24" t="s">
        <v>199</v>
      </c>
      <c r="B67" s="17" t="s">
        <v>200</v>
      </c>
      <c r="C67" s="14"/>
      <c r="D67" s="18" t="s">
        <v>201</v>
      </c>
      <c r="E67" s="17">
        <f t="shared" ref="E67:J67" si="131">SUM(E43,E61,E66)</f>
        <v>42586206</v>
      </c>
      <c r="F67" s="17">
        <f t="shared" si="131"/>
        <v>5299468</v>
      </c>
      <c r="G67" s="17">
        <f t="shared" si="131"/>
        <v>0</v>
      </c>
      <c r="H67" s="17">
        <f t="shared" si="131"/>
        <v>0</v>
      </c>
      <c r="I67" s="17">
        <f t="shared" si="131"/>
        <v>0</v>
      </c>
      <c r="J67" s="17">
        <f t="shared" si="131"/>
        <v>47885674</v>
      </c>
      <c r="K67" s="19"/>
      <c r="L67" s="17">
        <f>SUM(L43,L61,L66)</f>
        <v>32041548</v>
      </c>
      <c r="M67" s="19"/>
      <c r="N67" s="17">
        <f>SUM(N43,N61,N66)</f>
        <v>0</v>
      </c>
      <c r="O67" s="19"/>
      <c r="P67" s="17">
        <f>SUM(P43,P61,P66)</f>
        <v>330894281</v>
      </c>
      <c r="Q67" s="19"/>
      <c r="R67" s="17">
        <f>SUM(R43,R61,R66)</f>
        <v>410821503</v>
      </c>
      <c r="S67" s="15"/>
      <c r="T67" s="213">
        <f t="shared" si="1"/>
        <v>47885674</v>
      </c>
      <c r="U67" s="17">
        <f>SUM(U43,U61,U66)</f>
        <v>0</v>
      </c>
      <c r="V67" s="213">
        <f t="shared" si="5"/>
        <v>47885674</v>
      </c>
      <c r="W67" s="213">
        <f t="shared" si="6"/>
        <v>32041548</v>
      </c>
      <c r="X67" s="17">
        <f>SUM(X43,X61,X66)</f>
        <v>0</v>
      </c>
      <c r="Y67" s="213">
        <f t="shared" si="7"/>
        <v>32041548</v>
      </c>
      <c r="Z67" s="15">
        <f t="shared" si="8"/>
        <v>-330894281</v>
      </c>
      <c r="AA67" s="213">
        <f>SUM(AA43,AA61,AA66)</f>
        <v>38420360</v>
      </c>
      <c r="AB67" s="213">
        <f>SUM(AB43,AB61,AB66)</f>
        <v>9465314</v>
      </c>
      <c r="AC67" s="213">
        <f>SUM(AC43,AC61,AC66)</f>
        <v>0</v>
      </c>
      <c r="AD67" s="213">
        <f>SUM(AD43,AD61,AD66)</f>
        <v>0</v>
      </c>
      <c r="AE67" s="15">
        <f t="shared" si="9"/>
        <v>0</v>
      </c>
      <c r="AF67" s="213">
        <f t="shared" ref="AF67:BK67" si="132">SUM(AF43,AF61,AF66)</f>
        <v>0</v>
      </c>
      <c r="AG67" s="213">
        <f t="shared" si="132"/>
        <v>29874824</v>
      </c>
      <c r="AH67" s="213">
        <f t="shared" si="132"/>
        <v>1747796</v>
      </c>
      <c r="AI67" s="213">
        <f t="shared" si="132"/>
        <v>2912992</v>
      </c>
      <c r="AJ67" s="213">
        <f t="shared" si="132"/>
        <v>0</v>
      </c>
      <c r="AK67" s="213">
        <f t="shared" si="132"/>
        <v>0</v>
      </c>
      <c r="AL67" s="213">
        <f t="shared" si="132"/>
        <v>0</v>
      </c>
      <c r="AM67" s="213">
        <f t="shared" si="132"/>
        <v>34535612</v>
      </c>
      <c r="AN67" s="213">
        <f t="shared" si="132"/>
        <v>0</v>
      </c>
      <c r="AO67" s="213">
        <f t="shared" si="132"/>
        <v>0</v>
      </c>
      <c r="AP67" s="213">
        <f t="shared" si="132"/>
        <v>0</v>
      </c>
      <c r="AQ67" s="213">
        <f t="shared" si="132"/>
        <v>0</v>
      </c>
      <c r="AR67" s="213">
        <f t="shared" si="132"/>
        <v>1403088</v>
      </c>
      <c r="AS67" s="213">
        <f t="shared" si="132"/>
        <v>0</v>
      </c>
      <c r="AT67" s="213">
        <f t="shared" si="132"/>
        <v>11946974</v>
      </c>
      <c r="AU67" s="213">
        <f t="shared" si="132"/>
        <v>0</v>
      </c>
      <c r="AV67" s="213">
        <f t="shared" si="132"/>
        <v>0</v>
      </c>
      <c r="AW67" s="213">
        <f t="shared" si="132"/>
        <v>0</v>
      </c>
      <c r="AX67" s="213">
        <f t="shared" si="132"/>
        <v>0</v>
      </c>
      <c r="AY67" s="213">
        <f t="shared" si="132"/>
        <v>0</v>
      </c>
      <c r="AZ67" s="213">
        <f t="shared" si="132"/>
        <v>13350062</v>
      </c>
      <c r="BA67" s="213">
        <f t="shared" si="132"/>
        <v>0</v>
      </c>
      <c r="BB67" s="213">
        <f t="shared" si="132"/>
        <v>0</v>
      </c>
      <c r="BC67" s="213">
        <f t="shared" si="132"/>
        <v>0</v>
      </c>
      <c r="BD67" s="213">
        <f t="shared" si="132"/>
        <v>0</v>
      </c>
      <c r="BE67" s="213">
        <f t="shared" si="132"/>
        <v>0</v>
      </c>
      <c r="BF67" s="213">
        <f t="shared" si="132"/>
        <v>0</v>
      </c>
      <c r="BG67" s="213">
        <f t="shared" si="132"/>
        <v>0</v>
      </c>
      <c r="BH67" s="213">
        <f t="shared" si="132"/>
        <v>0</v>
      </c>
      <c r="BI67" s="213">
        <f t="shared" si="132"/>
        <v>0</v>
      </c>
      <c r="BJ67" s="213">
        <f t="shared" si="132"/>
        <v>0</v>
      </c>
      <c r="BK67" s="213">
        <f t="shared" si="132"/>
        <v>0</v>
      </c>
      <c r="BL67" s="15">
        <f t="shared" si="3"/>
        <v>0</v>
      </c>
      <c r="BM67" s="37">
        <f t="shared" si="0"/>
        <v>0</v>
      </c>
    </row>
    <row r="68" spans="1:65" x14ac:dyDescent="0.2">
      <c r="A68" s="293" t="s">
        <v>203</v>
      </c>
      <c r="B68" s="294"/>
      <c r="C68" s="294"/>
      <c r="D68" s="295"/>
      <c r="E68" s="231"/>
      <c r="F68" s="231"/>
      <c r="G68" s="231"/>
      <c r="H68" s="231"/>
      <c r="I68" s="231"/>
      <c r="J68" s="231"/>
      <c r="K68" s="36"/>
      <c r="L68" s="231"/>
      <c r="M68" s="36"/>
      <c r="N68" s="231"/>
      <c r="O68" s="36"/>
      <c r="P68" s="231"/>
      <c r="Q68" s="36"/>
      <c r="R68" s="231"/>
      <c r="S68" s="36"/>
      <c r="T68" s="222"/>
      <c r="U68" s="222"/>
      <c r="V68" s="222"/>
      <c r="W68" s="222"/>
      <c r="X68" s="222"/>
      <c r="Y68" s="222"/>
      <c r="Z68" s="15">
        <f t="shared" si="8"/>
        <v>0</v>
      </c>
      <c r="AA68" s="222"/>
      <c r="AB68" s="222"/>
      <c r="AC68" s="222"/>
      <c r="AD68" s="222"/>
      <c r="AE68" s="15">
        <f t="shared" si="9"/>
        <v>0</v>
      </c>
      <c r="AF68" s="222"/>
      <c r="AG68" s="222"/>
      <c r="AH68" s="222"/>
      <c r="AI68" s="222"/>
      <c r="AJ68" s="222"/>
      <c r="AK68" s="222"/>
      <c r="AL68" s="222"/>
      <c r="AM68" s="156">
        <f t="shared" ref="AM68:AM131" si="133">SUM(AF68:AL68)</f>
        <v>0</v>
      </c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156">
        <f t="shared" ref="AZ68:AZ131" si="134">SUM(AP68:AY68)</f>
        <v>0</v>
      </c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156">
        <f t="shared" ref="BK68:BK131" si="135">SUM(BA68:BJ68)</f>
        <v>0</v>
      </c>
      <c r="BL68" s="15">
        <f t="shared" si="3"/>
        <v>0</v>
      </c>
      <c r="BM68" s="37">
        <f t="shared" si="0"/>
        <v>0</v>
      </c>
    </row>
    <row r="69" spans="1:65" x14ac:dyDescent="0.2">
      <c r="A69" s="278" t="s">
        <v>204</v>
      </c>
      <c r="B69" s="13" t="s">
        <v>205</v>
      </c>
      <c r="C69" s="14" t="s">
        <v>2240</v>
      </c>
      <c r="D69" s="25" t="s">
        <v>207</v>
      </c>
      <c r="E69" s="155">
        <v>2491995</v>
      </c>
      <c r="F69" s="155">
        <v>110883</v>
      </c>
      <c r="G69" s="155">
        <v>629602</v>
      </c>
      <c r="H69" s="26"/>
      <c r="I69" s="26"/>
      <c r="J69" s="14">
        <f t="shared" ref="J69:J132" si="136">E69+F69+G69+H69+I69</f>
        <v>3232480</v>
      </c>
      <c r="K69" s="27"/>
      <c r="L69" s="155">
        <v>18288780</v>
      </c>
      <c r="M69" s="27"/>
      <c r="N69" s="26"/>
      <c r="O69" s="27"/>
      <c r="P69" s="155"/>
      <c r="Q69" s="27"/>
      <c r="R69" s="155">
        <f t="shared" ref="R69:R132" si="137">J69+L69+N69+P69</f>
        <v>21521260</v>
      </c>
      <c r="S69" s="15">
        <f>R69-('Modello CE'!H139+'Modello CE'!H161)</f>
        <v>0</v>
      </c>
      <c r="T69" s="155">
        <f t="shared" si="1"/>
        <v>3232480</v>
      </c>
      <c r="U69" s="155">
        <f>ROUND(N69*($J$144/($J$144+$L$144)),0)</f>
        <v>0</v>
      </c>
      <c r="V69" s="155">
        <f t="shared" si="5"/>
        <v>3232480</v>
      </c>
      <c r="W69" s="155">
        <f t="shared" si="6"/>
        <v>18288780</v>
      </c>
      <c r="X69" s="155">
        <f>ROUND(N69*($L$144/($J$144+$L$144)),0)</f>
        <v>0</v>
      </c>
      <c r="Y69" s="155">
        <f t="shared" si="7"/>
        <v>18288780</v>
      </c>
      <c r="Z69" s="15">
        <f t="shared" si="8"/>
        <v>0</v>
      </c>
      <c r="AA69" s="213">
        <v>3121597</v>
      </c>
      <c r="AB69" s="213">
        <v>110883</v>
      </c>
      <c r="AC69" s="213"/>
      <c r="AD69" s="213"/>
      <c r="AE69" s="15">
        <f>AA69+AB69+AC69-V69</f>
        <v>0</v>
      </c>
      <c r="AF69" s="155">
        <v>293578</v>
      </c>
      <c r="AG69" s="155">
        <f t="shared" ref="AG69:AG76" si="138">AA69-AF69-AH69-AI69-AJ69</f>
        <v>2820500</v>
      </c>
      <c r="AH69" s="155">
        <v>1152</v>
      </c>
      <c r="AI69" s="155">
        <v>6367</v>
      </c>
      <c r="AJ69" s="155"/>
      <c r="AK69" s="155"/>
      <c r="AL69" s="155"/>
      <c r="AM69" s="156">
        <f t="shared" si="133"/>
        <v>3121597</v>
      </c>
      <c r="AN69" s="155"/>
      <c r="AO69" s="155"/>
      <c r="AP69" s="155"/>
      <c r="AQ69" s="155"/>
      <c r="AR69" s="155">
        <v>75519</v>
      </c>
      <c r="AS69" s="155"/>
      <c r="AT69" s="155">
        <v>35364</v>
      </c>
      <c r="AU69" s="155"/>
      <c r="AV69" s="155"/>
      <c r="AW69" s="155"/>
      <c r="AX69" s="155"/>
      <c r="AY69" s="155"/>
      <c r="AZ69" s="156">
        <f t="shared" si="134"/>
        <v>110883</v>
      </c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6">
        <f t="shared" si="135"/>
        <v>0</v>
      </c>
      <c r="BL69" s="15">
        <f>BK69+AZ69+AM69-AA69-AB69-AC69-AD69</f>
        <v>0</v>
      </c>
      <c r="BM69" s="37">
        <f t="shared" si="0"/>
        <v>0</v>
      </c>
    </row>
    <row r="70" spans="1:65" x14ac:dyDescent="0.2">
      <c r="A70" s="279"/>
      <c r="B70" s="13" t="s">
        <v>208</v>
      </c>
      <c r="C70" s="14" t="s">
        <v>2241</v>
      </c>
      <c r="D70" s="25" t="s">
        <v>210</v>
      </c>
      <c r="E70" s="26"/>
      <c r="F70" s="26"/>
      <c r="G70" s="26"/>
      <c r="H70" s="26"/>
      <c r="I70" s="26"/>
      <c r="J70" s="14">
        <f t="shared" si="136"/>
        <v>0</v>
      </c>
      <c r="K70" s="27"/>
      <c r="L70" s="26"/>
      <c r="M70" s="27"/>
      <c r="N70" s="26"/>
      <c r="O70" s="27"/>
      <c r="P70" s="26"/>
      <c r="Q70" s="27"/>
      <c r="R70" s="155">
        <f t="shared" si="137"/>
        <v>0</v>
      </c>
      <c r="S70" s="15">
        <f>R70-'Modello CE'!H147</f>
        <v>0</v>
      </c>
      <c r="T70" s="155">
        <f t="shared" si="1"/>
        <v>0</v>
      </c>
      <c r="U70" s="155">
        <f t="shared" ref="U70:U133" si="139">ROUND(N70*($J$144/($J$144+$L$144)),0)</f>
        <v>0</v>
      </c>
      <c r="V70" s="155">
        <f t="shared" si="5"/>
        <v>0</v>
      </c>
      <c r="W70" s="155">
        <f t="shared" si="6"/>
        <v>0</v>
      </c>
      <c r="X70" s="155">
        <f t="shared" ref="X70:X133" si="140">ROUND(N70*($L$144/($J$144+$L$144)),0)</f>
        <v>0</v>
      </c>
      <c r="Y70" s="155">
        <f t="shared" si="7"/>
        <v>0</v>
      </c>
      <c r="Z70" s="15">
        <f t="shared" si="8"/>
        <v>0</v>
      </c>
      <c r="AA70" s="213">
        <f t="shared" ref="AA70:AA83" si="141">V70</f>
        <v>0</v>
      </c>
      <c r="AB70" s="213"/>
      <c r="AC70" s="155"/>
      <c r="AD70" s="155"/>
      <c r="AE70" s="15">
        <f t="shared" si="9"/>
        <v>0</v>
      </c>
      <c r="AF70" s="155"/>
      <c r="AG70" s="155">
        <f t="shared" si="138"/>
        <v>0</v>
      </c>
      <c r="AH70" s="155"/>
      <c r="AI70" s="155"/>
      <c r="AJ70" s="155"/>
      <c r="AK70" s="155"/>
      <c r="AL70" s="155"/>
      <c r="AM70" s="156">
        <f t="shared" si="133"/>
        <v>0</v>
      </c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6">
        <f t="shared" si="134"/>
        <v>0</v>
      </c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6">
        <f t="shared" si="135"/>
        <v>0</v>
      </c>
      <c r="BL70" s="15">
        <f t="shared" si="3"/>
        <v>0</v>
      </c>
      <c r="BM70" s="37">
        <f t="shared" ref="BM70:BM123" si="142">V70-BK70-AZ70-AM70</f>
        <v>0</v>
      </c>
    </row>
    <row r="71" spans="1:65" x14ac:dyDescent="0.2">
      <c r="A71" s="279"/>
      <c r="B71" s="13" t="s">
        <v>211</v>
      </c>
      <c r="C71" s="14" t="s">
        <v>2242</v>
      </c>
      <c r="D71" s="25" t="s">
        <v>213</v>
      </c>
      <c r="E71" s="322">
        <v>7156823</v>
      </c>
      <c r="F71" s="155">
        <v>1444354</v>
      </c>
      <c r="G71" s="155">
        <v>1178652</v>
      </c>
      <c r="H71" s="26"/>
      <c r="I71" s="155"/>
      <c r="J71" s="14">
        <f t="shared" si="136"/>
        <v>9779829</v>
      </c>
      <c r="K71" s="27"/>
      <c r="L71" s="155">
        <v>3179874</v>
      </c>
      <c r="M71" s="27"/>
      <c r="N71" s="26"/>
      <c r="O71" s="27"/>
      <c r="P71" s="155"/>
      <c r="Q71" s="27"/>
      <c r="R71" s="155">
        <f t="shared" si="137"/>
        <v>12959703</v>
      </c>
      <c r="S71" s="15">
        <f>R71-('Modello CE'!H151+'Modello CE'!H162)</f>
        <v>0</v>
      </c>
      <c r="T71" s="155">
        <f t="shared" ref="T71:T134" si="143">J71</f>
        <v>9779829</v>
      </c>
      <c r="U71" s="155">
        <f t="shared" si="139"/>
        <v>0</v>
      </c>
      <c r="V71" s="155">
        <f t="shared" si="5"/>
        <v>9779829</v>
      </c>
      <c r="W71" s="155">
        <f t="shared" si="6"/>
        <v>3179874</v>
      </c>
      <c r="X71" s="155">
        <f t="shared" si="140"/>
        <v>0</v>
      </c>
      <c r="Y71" s="155">
        <f t="shared" si="7"/>
        <v>3179874</v>
      </c>
      <c r="Z71" s="15">
        <f t="shared" si="8"/>
        <v>0</v>
      </c>
      <c r="AA71" s="213">
        <v>9124392</v>
      </c>
      <c r="AB71" s="213">
        <v>588581</v>
      </c>
      <c r="AC71" s="213">
        <v>66856</v>
      </c>
      <c r="AD71" s="213"/>
      <c r="AE71" s="15">
        <f t="shared" si="9"/>
        <v>0</v>
      </c>
      <c r="AF71" s="155">
        <v>635876</v>
      </c>
      <c r="AG71" s="155">
        <f t="shared" si="138"/>
        <v>8478901</v>
      </c>
      <c r="AH71" s="155">
        <v>397</v>
      </c>
      <c r="AI71" s="155">
        <v>9218</v>
      </c>
      <c r="AJ71" s="155"/>
      <c r="AK71" s="155"/>
      <c r="AL71" s="155"/>
      <c r="AM71" s="156">
        <f t="shared" si="133"/>
        <v>9124392</v>
      </c>
      <c r="AN71" s="155"/>
      <c r="AO71" s="155"/>
      <c r="AP71" s="155"/>
      <c r="AQ71" s="155"/>
      <c r="AR71" s="155"/>
      <c r="AS71" s="155"/>
      <c r="AT71" s="155">
        <v>588581</v>
      </c>
      <c r="AU71" s="155"/>
      <c r="AV71" s="155"/>
      <c r="AW71" s="155"/>
      <c r="AX71" s="155"/>
      <c r="AY71" s="155"/>
      <c r="AZ71" s="156">
        <f t="shared" si="134"/>
        <v>588581</v>
      </c>
      <c r="BA71" s="155"/>
      <c r="BB71" s="155"/>
      <c r="BC71" s="155"/>
      <c r="BD71" s="155"/>
      <c r="BE71" s="155"/>
      <c r="BF71" s="155"/>
      <c r="BG71" s="155"/>
      <c r="BH71" s="155">
        <v>66856</v>
      </c>
      <c r="BI71" s="155"/>
      <c r="BJ71" s="155"/>
      <c r="BK71" s="156">
        <f t="shared" si="135"/>
        <v>66856</v>
      </c>
      <c r="BL71" s="15">
        <f t="shared" ref="BL71:BL134" si="144">BK71+AZ71+AM71-AA71-AB71-AC71-AD71</f>
        <v>0</v>
      </c>
      <c r="BM71" s="37">
        <f t="shared" si="142"/>
        <v>0</v>
      </c>
    </row>
    <row r="72" spans="1:65" x14ac:dyDescent="0.2">
      <c r="A72" s="279"/>
      <c r="B72" s="13" t="s">
        <v>214</v>
      </c>
      <c r="C72" s="14" t="s">
        <v>2243</v>
      </c>
      <c r="D72" s="25" t="s">
        <v>216</v>
      </c>
      <c r="E72" s="155">
        <v>4070</v>
      </c>
      <c r="F72" s="155"/>
      <c r="G72" s="155">
        <v>6481</v>
      </c>
      <c r="H72" s="155"/>
      <c r="I72" s="155"/>
      <c r="J72" s="14">
        <f t="shared" si="136"/>
        <v>10551</v>
      </c>
      <c r="K72" s="27"/>
      <c r="L72" s="155">
        <v>288981</v>
      </c>
      <c r="M72" s="212"/>
      <c r="N72" s="155"/>
      <c r="O72" s="212"/>
      <c r="P72" s="155"/>
      <c r="Q72" s="212"/>
      <c r="R72" s="155">
        <f t="shared" si="137"/>
        <v>299532</v>
      </c>
      <c r="S72" s="15">
        <f>R72-('Modello CE'!H155+'Modello CE'!H163)</f>
        <v>0</v>
      </c>
      <c r="T72" s="155">
        <f t="shared" si="143"/>
        <v>10551</v>
      </c>
      <c r="U72" s="155">
        <f t="shared" si="139"/>
        <v>0</v>
      </c>
      <c r="V72" s="155">
        <f t="shared" ref="V72:V135" si="145">T72+U72</f>
        <v>10551</v>
      </c>
      <c r="W72" s="155">
        <f t="shared" ref="W72:W135" si="146">L72</f>
        <v>288981</v>
      </c>
      <c r="X72" s="155">
        <f t="shared" si="140"/>
        <v>0</v>
      </c>
      <c r="Y72" s="155">
        <f t="shared" ref="Y72:Y135" si="147">W72+X72</f>
        <v>288981</v>
      </c>
      <c r="Z72" s="15">
        <f t="shared" ref="Z72:Z135" si="148">Y72+V72-R72</f>
        <v>0</v>
      </c>
      <c r="AA72" s="213">
        <f t="shared" si="141"/>
        <v>10551</v>
      </c>
      <c r="AB72" s="213"/>
      <c r="AC72" s="155"/>
      <c r="AD72" s="155"/>
      <c r="AE72" s="15">
        <f t="shared" ref="AE72:AE135" si="149">AA72+AB72+AC72-V72</f>
        <v>0</v>
      </c>
      <c r="AF72" s="155"/>
      <c r="AG72" s="155">
        <f t="shared" si="138"/>
        <v>10551</v>
      </c>
      <c r="AH72" s="155"/>
      <c r="AI72" s="155"/>
      <c r="AJ72" s="155"/>
      <c r="AK72" s="155"/>
      <c r="AL72" s="155"/>
      <c r="AM72" s="156">
        <f t="shared" si="133"/>
        <v>10551</v>
      </c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6">
        <f t="shared" si="134"/>
        <v>0</v>
      </c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6">
        <f t="shared" si="135"/>
        <v>0</v>
      </c>
      <c r="BL72" s="15">
        <f t="shared" si="144"/>
        <v>0</v>
      </c>
      <c r="BM72" s="37">
        <f t="shared" si="142"/>
        <v>0</v>
      </c>
    </row>
    <row r="73" spans="1:65" x14ac:dyDescent="0.2">
      <c r="A73" s="279"/>
      <c r="B73" s="13" t="s">
        <v>217</v>
      </c>
      <c r="C73" s="14" t="s">
        <v>2244</v>
      </c>
      <c r="D73" s="25" t="s">
        <v>219</v>
      </c>
      <c r="E73" s="155"/>
      <c r="F73" s="155"/>
      <c r="G73" s="155"/>
      <c r="H73" s="155"/>
      <c r="I73" s="155"/>
      <c r="J73" s="14">
        <f t="shared" si="136"/>
        <v>0</v>
      </c>
      <c r="K73" s="27"/>
      <c r="L73" s="155">
        <v>1378728</v>
      </c>
      <c r="M73" s="27"/>
      <c r="N73" s="155"/>
      <c r="O73" s="212"/>
      <c r="P73" s="155"/>
      <c r="Q73" s="27"/>
      <c r="R73" s="155">
        <f t="shared" si="137"/>
        <v>1378728</v>
      </c>
      <c r="S73" s="15">
        <f>R73-('Modello CE'!H156+'Modello CE'!H164)</f>
        <v>0</v>
      </c>
      <c r="T73" s="155">
        <f t="shared" si="143"/>
        <v>0</v>
      </c>
      <c r="U73" s="155">
        <f t="shared" si="139"/>
        <v>0</v>
      </c>
      <c r="V73" s="155">
        <f t="shared" si="145"/>
        <v>0</v>
      </c>
      <c r="W73" s="155">
        <f t="shared" si="146"/>
        <v>1378728</v>
      </c>
      <c r="X73" s="155">
        <f t="shared" si="140"/>
        <v>0</v>
      </c>
      <c r="Y73" s="155">
        <f t="shared" si="147"/>
        <v>1378728</v>
      </c>
      <c r="Z73" s="15">
        <f t="shared" si="148"/>
        <v>0</v>
      </c>
      <c r="AA73" s="213">
        <f t="shared" si="141"/>
        <v>0</v>
      </c>
      <c r="AB73" s="213"/>
      <c r="AC73" s="213"/>
      <c r="AD73" s="213"/>
      <c r="AE73" s="15">
        <f t="shared" si="149"/>
        <v>0</v>
      </c>
      <c r="AF73" s="155"/>
      <c r="AG73" s="155">
        <f t="shared" si="138"/>
        <v>0</v>
      </c>
      <c r="AH73" s="155"/>
      <c r="AI73" s="155"/>
      <c r="AJ73" s="155"/>
      <c r="AK73" s="155"/>
      <c r="AL73" s="155"/>
      <c r="AM73" s="156">
        <f t="shared" si="133"/>
        <v>0</v>
      </c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6">
        <f t="shared" si="134"/>
        <v>0</v>
      </c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6">
        <f t="shared" si="135"/>
        <v>0</v>
      </c>
      <c r="BL73" s="15">
        <f t="shared" si="144"/>
        <v>0</v>
      </c>
      <c r="BM73" s="37">
        <f t="shared" si="142"/>
        <v>0</v>
      </c>
    </row>
    <row r="74" spans="1:65" x14ac:dyDescent="0.2">
      <c r="A74" s="279"/>
      <c r="B74" s="13" t="s">
        <v>220</v>
      </c>
      <c r="C74" s="14" t="s">
        <v>2245</v>
      </c>
      <c r="D74" s="25" t="s">
        <v>222</v>
      </c>
      <c r="E74" s="155">
        <v>2100</v>
      </c>
      <c r="F74" s="155"/>
      <c r="G74" s="155">
        <v>1146</v>
      </c>
      <c r="H74" s="155"/>
      <c r="I74" s="155"/>
      <c r="J74" s="157">
        <f t="shared" si="136"/>
        <v>3246</v>
      </c>
      <c r="K74" s="212"/>
      <c r="L74" s="155">
        <v>35</v>
      </c>
      <c r="M74" s="212"/>
      <c r="N74" s="155"/>
      <c r="O74" s="212"/>
      <c r="P74" s="155"/>
      <c r="Q74" s="212"/>
      <c r="R74" s="155">
        <f t="shared" si="137"/>
        <v>3281</v>
      </c>
      <c r="S74" s="15">
        <f>R74-('Modello CE'!H157+'Modello CE'!H165)</f>
        <v>0</v>
      </c>
      <c r="T74" s="155">
        <f t="shared" si="143"/>
        <v>3246</v>
      </c>
      <c r="U74" s="155">
        <f t="shared" si="139"/>
        <v>0</v>
      </c>
      <c r="V74" s="155">
        <f t="shared" si="145"/>
        <v>3246</v>
      </c>
      <c r="W74" s="155">
        <f t="shared" si="146"/>
        <v>35</v>
      </c>
      <c r="X74" s="155">
        <f t="shared" si="140"/>
        <v>0</v>
      </c>
      <c r="Y74" s="155">
        <f t="shared" si="147"/>
        <v>35</v>
      </c>
      <c r="Z74" s="15">
        <f t="shared" si="148"/>
        <v>0</v>
      </c>
      <c r="AA74" s="213">
        <v>2685</v>
      </c>
      <c r="AB74" s="213">
        <v>561</v>
      </c>
      <c r="AC74" s="213"/>
      <c r="AD74" s="213"/>
      <c r="AE74" s="15">
        <f t="shared" si="149"/>
        <v>0</v>
      </c>
      <c r="AF74" s="155"/>
      <c r="AG74" s="155">
        <f t="shared" si="138"/>
        <v>2685</v>
      </c>
      <c r="AH74" s="155"/>
      <c r="AI74" s="155"/>
      <c r="AJ74" s="155"/>
      <c r="AK74" s="155"/>
      <c r="AL74" s="155"/>
      <c r="AM74" s="156">
        <f t="shared" si="133"/>
        <v>2685</v>
      </c>
      <c r="AN74" s="155"/>
      <c r="AO74" s="155"/>
      <c r="AP74" s="155"/>
      <c r="AQ74" s="155"/>
      <c r="AR74" s="155"/>
      <c r="AS74" s="155"/>
      <c r="AT74" s="155">
        <v>561</v>
      </c>
      <c r="AU74" s="155"/>
      <c r="AV74" s="155"/>
      <c r="AW74" s="155"/>
      <c r="AX74" s="155"/>
      <c r="AY74" s="155"/>
      <c r="AZ74" s="156">
        <f t="shared" si="134"/>
        <v>561</v>
      </c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6">
        <f t="shared" si="135"/>
        <v>0</v>
      </c>
      <c r="BL74" s="15">
        <f t="shared" si="144"/>
        <v>0</v>
      </c>
      <c r="BM74" s="37">
        <f t="shared" si="142"/>
        <v>0</v>
      </c>
    </row>
    <row r="75" spans="1:65" x14ac:dyDescent="0.2">
      <c r="A75" s="279"/>
      <c r="B75" s="13" t="s">
        <v>223</v>
      </c>
      <c r="C75" s="14" t="s">
        <v>2246</v>
      </c>
      <c r="D75" s="14" t="s">
        <v>230</v>
      </c>
      <c r="E75" s="155"/>
      <c r="F75" s="155"/>
      <c r="G75" s="155"/>
      <c r="H75" s="155"/>
      <c r="I75" s="155"/>
      <c r="J75" s="157">
        <f t="shared" si="136"/>
        <v>0</v>
      </c>
      <c r="K75" s="212"/>
      <c r="L75" s="155">
        <v>64818</v>
      </c>
      <c r="M75" s="212"/>
      <c r="N75" s="155"/>
      <c r="O75" s="212"/>
      <c r="P75" s="155"/>
      <c r="Q75" s="212"/>
      <c r="R75" s="155">
        <f t="shared" si="137"/>
        <v>64818</v>
      </c>
      <c r="S75" s="15">
        <f>R75-('Modello CE'!H158+'Modello CE'!H166)</f>
        <v>0</v>
      </c>
      <c r="T75" s="155">
        <f t="shared" si="143"/>
        <v>0</v>
      </c>
      <c r="U75" s="155">
        <f t="shared" si="139"/>
        <v>0</v>
      </c>
      <c r="V75" s="155">
        <f t="shared" si="145"/>
        <v>0</v>
      </c>
      <c r="W75" s="155">
        <f t="shared" si="146"/>
        <v>64818</v>
      </c>
      <c r="X75" s="155">
        <f t="shared" si="140"/>
        <v>0</v>
      </c>
      <c r="Y75" s="155">
        <f t="shared" si="147"/>
        <v>64818</v>
      </c>
      <c r="Z75" s="15">
        <f t="shared" si="148"/>
        <v>0</v>
      </c>
      <c r="AA75" s="213">
        <f t="shared" si="141"/>
        <v>0</v>
      </c>
      <c r="AB75" s="213"/>
      <c r="AC75" s="213"/>
      <c r="AD75" s="213"/>
      <c r="AE75" s="15">
        <f t="shared" si="149"/>
        <v>0</v>
      </c>
      <c r="AF75" s="155"/>
      <c r="AG75" s="155">
        <f t="shared" si="138"/>
        <v>0</v>
      </c>
      <c r="AH75" s="155"/>
      <c r="AI75" s="155"/>
      <c r="AJ75" s="155"/>
      <c r="AK75" s="155"/>
      <c r="AL75" s="155"/>
      <c r="AM75" s="156">
        <f t="shared" si="133"/>
        <v>0</v>
      </c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6">
        <f t="shared" si="134"/>
        <v>0</v>
      </c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6">
        <f t="shared" si="135"/>
        <v>0</v>
      </c>
      <c r="BL75" s="15">
        <f t="shared" si="144"/>
        <v>0</v>
      </c>
      <c r="BM75" s="37">
        <f t="shared" si="142"/>
        <v>0</v>
      </c>
    </row>
    <row r="76" spans="1:65" x14ac:dyDescent="0.2">
      <c r="A76" s="279"/>
      <c r="B76" s="13" t="s">
        <v>226</v>
      </c>
      <c r="C76" s="14" t="s">
        <v>2247</v>
      </c>
      <c r="D76" s="14" t="s">
        <v>225</v>
      </c>
      <c r="E76" s="155">
        <v>155035</v>
      </c>
      <c r="F76" s="155">
        <v>42750</v>
      </c>
      <c r="G76" s="155">
        <v>116014</v>
      </c>
      <c r="H76" s="155"/>
      <c r="I76" s="155"/>
      <c r="J76" s="157">
        <f t="shared" si="136"/>
        <v>313799</v>
      </c>
      <c r="K76" s="212"/>
      <c r="L76" s="155">
        <v>447798</v>
      </c>
      <c r="M76" s="212"/>
      <c r="N76" s="155"/>
      <c r="O76" s="212"/>
      <c r="P76" s="155"/>
      <c r="Q76" s="212"/>
      <c r="R76" s="155">
        <f t="shared" si="137"/>
        <v>761597</v>
      </c>
      <c r="S76" s="15">
        <f>R76-'Modello CE'!H159+'Modello CE'!H167</f>
        <v>0</v>
      </c>
      <c r="T76" s="155">
        <f t="shared" si="143"/>
        <v>313799</v>
      </c>
      <c r="U76" s="155">
        <f t="shared" si="139"/>
        <v>0</v>
      </c>
      <c r="V76" s="155">
        <f t="shared" si="145"/>
        <v>313799</v>
      </c>
      <c r="W76" s="155">
        <f t="shared" si="146"/>
        <v>447798</v>
      </c>
      <c r="X76" s="155">
        <f t="shared" si="140"/>
        <v>0</v>
      </c>
      <c r="Y76" s="155">
        <f t="shared" si="147"/>
        <v>447798</v>
      </c>
      <c r="Z76" s="15">
        <f t="shared" si="148"/>
        <v>0</v>
      </c>
      <c r="AA76" s="213">
        <v>280338</v>
      </c>
      <c r="AB76" s="213">
        <v>33461</v>
      </c>
      <c r="AC76" s="213"/>
      <c r="AD76" s="213"/>
      <c r="AE76" s="15">
        <f t="shared" si="149"/>
        <v>0</v>
      </c>
      <c r="AF76" s="155">
        <v>15957</v>
      </c>
      <c r="AG76" s="155">
        <f t="shared" si="138"/>
        <v>260385</v>
      </c>
      <c r="AH76" s="155"/>
      <c r="AI76" s="155">
        <v>3996</v>
      </c>
      <c r="AJ76" s="155"/>
      <c r="AK76" s="155"/>
      <c r="AL76" s="155"/>
      <c r="AM76" s="156">
        <f t="shared" si="133"/>
        <v>280338</v>
      </c>
      <c r="AN76" s="155"/>
      <c r="AO76" s="155"/>
      <c r="AP76" s="155"/>
      <c r="AQ76" s="155"/>
      <c r="AR76" s="155"/>
      <c r="AS76" s="155"/>
      <c r="AT76" s="155">
        <v>33461</v>
      </c>
      <c r="AU76" s="155"/>
      <c r="AV76" s="155"/>
      <c r="AW76" s="155"/>
      <c r="AX76" s="155"/>
      <c r="AY76" s="155"/>
      <c r="AZ76" s="156">
        <f t="shared" si="134"/>
        <v>33461</v>
      </c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6">
        <f t="shared" si="135"/>
        <v>0</v>
      </c>
      <c r="BL76" s="15">
        <f t="shared" si="144"/>
        <v>0</v>
      </c>
      <c r="BM76" s="37">
        <f t="shared" si="142"/>
        <v>0</v>
      </c>
    </row>
    <row r="77" spans="1:65" x14ac:dyDescent="0.2">
      <c r="A77" s="280"/>
      <c r="B77" s="17" t="s">
        <v>231</v>
      </c>
      <c r="C77" s="14"/>
      <c r="D77" s="18" t="s">
        <v>232</v>
      </c>
      <c r="E77" s="17">
        <f>SUM(E69:E76)</f>
        <v>9810023</v>
      </c>
      <c r="F77" s="17">
        <f t="shared" ref="F77:J77" si="150">SUM(F69:F76)</f>
        <v>1597987</v>
      </c>
      <c r="G77" s="17">
        <f t="shared" si="150"/>
        <v>1931895</v>
      </c>
      <c r="H77" s="17">
        <f t="shared" si="150"/>
        <v>0</v>
      </c>
      <c r="I77" s="17">
        <f t="shared" si="150"/>
        <v>0</v>
      </c>
      <c r="J77" s="18">
        <f t="shared" si="150"/>
        <v>13339905</v>
      </c>
      <c r="K77" s="19"/>
      <c r="L77" s="17">
        <f>SUM(L69:L76)</f>
        <v>23649014</v>
      </c>
      <c r="M77" s="19"/>
      <c r="N77" s="17">
        <f>SUM(N69:N76)</f>
        <v>0</v>
      </c>
      <c r="O77" s="19"/>
      <c r="P77" s="17">
        <f>SUM(P69:P76)</f>
        <v>0</v>
      </c>
      <c r="Q77" s="19"/>
      <c r="R77" s="17">
        <f>SUM(R69:R76)</f>
        <v>36988919</v>
      </c>
      <c r="S77" s="15">
        <f>R77-'Modello CE'!H138</f>
        <v>0</v>
      </c>
      <c r="T77" s="213">
        <f t="shared" si="143"/>
        <v>13339905</v>
      </c>
      <c r="U77" s="213">
        <f>SUM(U69:U76)</f>
        <v>0</v>
      </c>
      <c r="V77" s="213">
        <f t="shared" si="145"/>
        <v>13339905</v>
      </c>
      <c r="W77" s="213">
        <f t="shared" si="146"/>
        <v>23649014</v>
      </c>
      <c r="X77" s="17">
        <f>SUM(X69:X76)</f>
        <v>0</v>
      </c>
      <c r="Y77" s="213">
        <f t="shared" si="147"/>
        <v>23649014</v>
      </c>
      <c r="Z77" s="15">
        <f t="shared" si="148"/>
        <v>0</v>
      </c>
      <c r="AA77" s="232">
        <f>SUM(AA69:AA76)</f>
        <v>12539563</v>
      </c>
      <c r="AB77" s="213">
        <f>SUM(AB69:AB76)</f>
        <v>733486</v>
      </c>
      <c r="AC77" s="213">
        <f>SUM(AC69:AC76)</f>
        <v>66856</v>
      </c>
      <c r="AD77" s="213">
        <f>SUM(AD69:AD76)</f>
        <v>0</v>
      </c>
      <c r="AE77" s="15">
        <f t="shared" si="149"/>
        <v>0</v>
      </c>
      <c r="AF77" s="232">
        <f>SUM(AF69:AF76)</f>
        <v>945411</v>
      </c>
      <c r="AG77" s="232">
        <f t="shared" ref="AG77:BK77" si="151">SUM(AG69:AG76)</f>
        <v>11573022</v>
      </c>
      <c r="AH77" s="232">
        <f t="shared" si="151"/>
        <v>1549</v>
      </c>
      <c r="AI77" s="232">
        <f t="shared" si="151"/>
        <v>19581</v>
      </c>
      <c r="AJ77" s="213">
        <f t="shared" si="151"/>
        <v>0</v>
      </c>
      <c r="AK77" s="213">
        <f t="shared" si="151"/>
        <v>0</v>
      </c>
      <c r="AL77" s="213">
        <f t="shared" si="151"/>
        <v>0</v>
      </c>
      <c r="AM77" s="213">
        <f t="shared" si="151"/>
        <v>12539563</v>
      </c>
      <c r="AN77" s="213">
        <f t="shared" si="151"/>
        <v>0</v>
      </c>
      <c r="AO77" s="213">
        <f t="shared" si="151"/>
        <v>0</v>
      </c>
      <c r="AP77" s="213">
        <f t="shared" si="151"/>
        <v>0</v>
      </c>
      <c r="AQ77" s="213">
        <f t="shared" si="151"/>
        <v>0</v>
      </c>
      <c r="AR77" s="213">
        <f t="shared" si="151"/>
        <v>75519</v>
      </c>
      <c r="AS77" s="213">
        <f t="shared" si="151"/>
        <v>0</v>
      </c>
      <c r="AT77" s="213">
        <f t="shared" si="151"/>
        <v>657967</v>
      </c>
      <c r="AU77" s="213">
        <f t="shared" si="151"/>
        <v>0</v>
      </c>
      <c r="AV77" s="213">
        <f t="shared" si="151"/>
        <v>0</v>
      </c>
      <c r="AW77" s="213">
        <f t="shared" si="151"/>
        <v>0</v>
      </c>
      <c r="AX77" s="213">
        <f t="shared" si="151"/>
        <v>0</v>
      </c>
      <c r="AY77" s="213">
        <f t="shared" si="151"/>
        <v>0</v>
      </c>
      <c r="AZ77" s="213">
        <f t="shared" si="151"/>
        <v>733486</v>
      </c>
      <c r="BA77" s="213">
        <f t="shared" si="151"/>
        <v>0</v>
      </c>
      <c r="BB77" s="213">
        <f t="shared" si="151"/>
        <v>0</v>
      </c>
      <c r="BC77" s="213">
        <f t="shared" si="151"/>
        <v>0</v>
      </c>
      <c r="BD77" s="213">
        <f t="shared" si="151"/>
        <v>0</v>
      </c>
      <c r="BE77" s="213">
        <f t="shared" si="151"/>
        <v>0</v>
      </c>
      <c r="BF77" s="213">
        <f t="shared" si="151"/>
        <v>0</v>
      </c>
      <c r="BG77" s="213">
        <f t="shared" si="151"/>
        <v>0</v>
      </c>
      <c r="BH77" s="213">
        <f t="shared" si="151"/>
        <v>66856</v>
      </c>
      <c r="BI77" s="213">
        <f t="shared" si="151"/>
        <v>0</v>
      </c>
      <c r="BJ77" s="213">
        <f t="shared" si="151"/>
        <v>0</v>
      </c>
      <c r="BK77" s="213">
        <f t="shared" si="151"/>
        <v>66856</v>
      </c>
      <c r="BL77" s="15">
        <f t="shared" si="144"/>
        <v>0</v>
      </c>
      <c r="BM77" s="37">
        <f t="shared" si="142"/>
        <v>0</v>
      </c>
    </row>
    <row r="78" spans="1:65" ht="11.25" customHeight="1" x14ac:dyDescent="0.2">
      <c r="A78" s="278" t="s">
        <v>233</v>
      </c>
      <c r="B78" s="13" t="s">
        <v>234</v>
      </c>
      <c r="C78" s="14" t="s">
        <v>235</v>
      </c>
      <c r="D78" s="14" t="s">
        <v>236</v>
      </c>
      <c r="E78" s="155">
        <v>6009</v>
      </c>
      <c r="F78" s="155"/>
      <c r="G78" s="155"/>
      <c r="H78" s="155"/>
      <c r="I78" s="155"/>
      <c r="J78" s="157">
        <f t="shared" si="136"/>
        <v>6009</v>
      </c>
      <c r="K78" s="212"/>
      <c r="L78" s="155"/>
      <c r="M78" s="212"/>
      <c r="N78" s="155"/>
      <c r="O78" s="212"/>
      <c r="P78" s="155"/>
      <c r="Q78" s="212"/>
      <c r="R78" s="155">
        <f t="shared" si="137"/>
        <v>6009</v>
      </c>
      <c r="S78" s="15">
        <f>'0. Modello CP'!R78-'Modello CE'!H169</f>
        <v>0</v>
      </c>
      <c r="T78" s="155">
        <f t="shared" si="143"/>
        <v>6009</v>
      </c>
      <c r="U78" s="155">
        <f>ROUND(N78*($J$144/($J$144+$L$144)),0)</f>
        <v>0</v>
      </c>
      <c r="V78" s="155">
        <f t="shared" si="145"/>
        <v>6009</v>
      </c>
      <c r="W78" s="155">
        <f t="shared" si="146"/>
        <v>0</v>
      </c>
      <c r="X78" s="155">
        <v>0</v>
      </c>
      <c r="Y78" s="155">
        <f t="shared" si="147"/>
        <v>0</v>
      </c>
      <c r="Z78" s="15">
        <f t="shared" si="148"/>
        <v>0</v>
      </c>
      <c r="AA78" s="213">
        <f t="shared" si="141"/>
        <v>6009</v>
      </c>
      <c r="AB78" s="213"/>
      <c r="AC78" s="213"/>
      <c r="AD78" s="213"/>
      <c r="AE78" s="15">
        <f t="shared" si="149"/>
        <v>0</v>
      </c>
      <c r="AF78" s="155"/>
      <c r="AG78" s="155">
        <f>AA78-AF78-AH78-AI78-AJ78</f>
        <v>6009</v>
      </c>
      <c r="AH78" s="155"/>
      <c r="AI78" s="155"/>
      <c r="AJ78" s="155"/>
      <c r="AK78" s="155"/>
      <c r="AL78" s="155"/>
      <c r="AM78" s="156">
        <f t="shared" si="133"/>
        <v>6009</v>
      </c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6">
        <f t="shared" si="134"/>
        <v>0</v>
      </c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6">
        <f t="shared" si="135"/>
        <v>0</v>
      </c>
      <c r="BL78" s="15">
        <f t="shared" si="144"/>
        <v>0</v>
      </c>
      <c r="BM78" s="37">
        <f t="shared" si="142"/>
        <v>0</v>
      </c>
    </row>
    <row r="79" spans="1:65" x14ac:dyDescent="0.2">
      <c r="A79" s="279"/>
      <c r="B79" s="13" t="s">
        <v>237</v>
      </c>
      <c r="C79" s="14" t="s">
        <v>238</v>
      </c>
      <c r="D79" s="14" t="s">
        <v>239</v>
      </c>
      <c r="E79" s="155">
        <v>33678</v>
      </c>
      <c r="F79" s="155">
        <v>39011</v>
      </c>
      <c r="G79" s="155">
        <v>12636</v>
      </c>
      <c r="H79" s="155">
        <v>40431</v>
      </c>
      <c r="I79" s="155">
        <v>3581</v>
      </c>
      <c r="J79" s="157">
        <f t="shared" si="136"/>
        <v>129337</v>
      </c>
      <c r="K79" s="212"/>
      <c r="L79" s="155">
        <v>19745</v>
      </c>
      <c r="M79" s="212"/>
      <c r="N79" s="155"/>
      <c r="O79" s="212"/>
      <c r="P79" s="155"/>
      <c r="Q79" s="212"/>
      <c r="R79" s="155">
        <f t="shared" si="137"/>
        <v>149082</v>
      </c>
      <c r="S79" s="15">
        <f>R79-'Modello CE'!H170</f>
        <v>0</v>
      </c>
      <c r="T79" s="155">
        <f t="shared" si="143"/>
        <v>129337</v>
      </c>
      <c r="U79" s="155">
        <f t="shared" si="139"/>
        <v>0</v>
      </c>
      <c r="V79" s="155">
        <f t="shared" si="145"/>
        <v>129337</v>
      </c>
      <c r="W79" s="155">
        <f t="shared" si="146"/>
        <v>19745</v>
      </c>
      <c r="X79" s="155">
        <v>0</v>
      </c>
      <c r="Y79" s="155">
        <f t="shared" si="147"/>
        <v>19745</v>
      </c>
      <c r="Z79" s="15">
        <f t="shared" si="148"/>
        <v>0</v>
      </c>
      <c r="AA79" s="213">
        <v>121874</v>
      </c>
      <c r="AB79" s="213">
        <v>6844</v>
      </c>
      <c r="AC79" s="213">
        <v>619</v>
      </c>
      <c r="AD79" s="213"/>
      <c r="AE79" s="15">
        <f t="shared" si="149"/>
        <v>0</v>
      </c>
      <c r="AF79" s="155">
        <v>14212</v>
      </c>
      <c r="AG79" s="155">
        <f t="shared" ref="AG79:AG83" si="152">AA79-AF79-AH79-AI79-AJ79</f>
        <v>105956</v>
      </c>
      <c r="AH79" s="155">
        <v>152</v>
      </c>
      <c r="AI79" s="155">
        <v>1554</v>
      </c>
      <c r="AJ79" s="155"/>
      <c r="AK79" s="155"/>
      <c r="AL79" s="155"/>
      <c r="AM79" s="156">
        <f t="shared" si="133"/>
        <v>121874</v>
      </c>
      <c r="AN79" s="155"/>
      <c r="AO79" s="155"/>
      <c r="AP79" s="155"/>
      <c r="AQ79" s="155"/>
      <c r="AR79" s="155">
        <v>1104</v>
      </c>
      <c r="AS79" s="155"/>
      <c r="AT79" s="155">
        <v>5740</v>
      </c>
      <c r="AU79" s="155"/>
      <c r="AV79" s="155"/>
      <c r="AW79" s="155"/>
      <c r="AX79" s="155"/>
      <c r="AY79" s="155"/>
      <c r="AZ79" s="156">
        <f t="shared" si="134"/>
        <v>6844</v>
      </c>
      <c r="BA79" s="155"/>
      <c r="BB79" s="155"/>
      <c r="BC79" s="155"/>
      <c r="BD79" s="155"/>
      <c r="BE79" s="155"/>
      <c r="BF79" s="155"/>
      <c r="BG79" s="155"/>
      <c r="BH79" s="155">
        <v>619</v>
      </c>
      <c r="BI79" s="155"/>
      <c r="BJ79" s="155"/>
      <c r="BK79" s="156">
        <f t="shared" si="135"/>
        <v>619</v>
      </c>
      <c r="BL79" s="15">
        <f t="shared" si="144"/>
        <v>0</v>
      </c>
      <c r="BM79" s="37">
        <f t="shared" si="142"/>
        <v>0</v>
      </c>
    </row>
    <row r="80" spans="1:65" x14ac:dyDescent="0.2">
      <c r="A80" s="279"/>
      <c r="B80" s="13" t="s">
        <v>240</v>
      </c>
      <c r="C80" s="14" t="s">
        <v>241</v>
      </c>
      <c r="D80" s="14" t="s">
        <v>242</v>
      </c>
      <c r="E80" s="155">
        <v>36620</v>
      </c>
      <c r="F80" s="155"/>
      <c r="G80" s="155"/>
      <c r="H80" s="155"/>
      <c r="I80" s="155"/>
      <c r="J80" s="157">
        <f t="shared" si="136"/>
        <v>36620</v>
      </c>
      <c r="K80" s="212"/>
      <c r="L80" s="155">
        <v>53527</v>
      </c>
      <c r="M80" s="212"/>
      <c r="N80" s="155">
        <v>11032</v>
      </c>
      <c r="O80" s="212"/>
      <c r="P80" s="155"/>
      <c r="Q80" s="212"/>
      <c r="R80" s="155">
        <f t="shared" si="137"/>
        <v>101179</v>
      </c>
      <c r="S80" s="15">
        <f>R80-'Modello CE'!H171</f>
        <v>0</v>
      </c>
      <c r="T80" s="155">
        <f t="shared" si="143"/>
        <v>36620</v>
      </c>
      <c r="U80" s="155">
        <v>2572</v>
      </c>
      <c r="V80" s="155">
        <f t="shared" si="145"/>
        <v>39192</v>
      </c>
      <c r="W80" s="155">
        <f t="shared" si="146"/>
        <v>53527</v>
      </c>
      <c r="X80" s="155">
        <f>N80-U80</f>
        <v>8460</v>
      </c>
      <c r="Y80" s="155">
        <f t="shared" si="147"/>
        <v>61987</v>
      </c>
      <c r="Z80" s="15">
        <f t="shared" si="148"/>
        <v>0</v>
      </c>
      <c r="AA80" s="213">
        <f t="shared" si="141"/>
        <v>39192</v>
      </c>
      <c r="AB80" s="213"/>
      <c r="AC80" s="213"/>
      <c r="AD80" s="213"/>
      <c r="AE80" s="15">
        <f t="shared" si="149"/>
        <v>0</v>
      </c>
      <c r="AF80" s="155">
        <v>38065</v>
      </c>
      <c r="AG80" s="155">
        <f t="shared" si="152"/>
        <v>298</v>
      </c>
      <c r="AH80" s="155"/>
      <c r="AI80" s="155"/>
      <c r="AJ80" s="155">
        <v>829</v>
      </c>
      <c r="AK80" s="155"/>
      <c r="AL80" s="155"/>
      <c r="AM80" s="156">
        <f t="shared" si="133"/>
        <v>39192</v>
      </c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6">
        <f t="shared" si="134"/>
        <v>0</v>
      </c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6">
        <f t="shared" si="135"/>
        <v>0</v>
      </c>
      <c r="BL80" s="15">
        <f t="shared" si="144"/>
        <v>0</v>
      </c>
      <c r="BM80" s="37">
        <f t="shared" si="142"/>
        <v>0</v>
      </c>
    </row>
    <row r="81" spans="1:65" x14ac:dyDescent="0.2">
      <c r="A81" s="279"/>
      <c r="B81" s="13" t="s">
        <v>243</v>
      </c>
      <c r="C81" s="14" t="s">
        <v>244</v>
      </c>
      <c r="D81" s="14" t="s">
        <v>245</v>
      </c>
      <c r="E81" s="155">
        <v>77015</v>
      </c>
      <c r="F81" s="155">
        <v>42124</v>
      </c>
      <c r="G81" s="155">
        <v>15125</v>
      </c>
      <c r="H81" s="155">
        <v>15625</v>
      </c>
      <c r="I81" s="155">
        <v>26363</v>
      </c>
      <c r="J81" s="157">
        <f t="shared" si="136"/>
        <v>176252</v>
      </c>
      <c r="K81" s="212"/>
      <c r="L81" s="155">
        <v>69428</v>
      </c>
      <c r="M81" s="212"/>
      <c r="N81" s="155">
        <v>98728</v>
      </c>
      <c r="O81" s="212"/>
      <c r="P81" s="155"/>
      <c r="Q81" s="212"/>
      <c r="R81" s="155">
        <f t="shared" si="137"/>
        <v>344408</v>
      </c>
      <c r="S81" s="15">
        <f>R81-'Modello CE'!H172</f>
        <v>0</v>
      </c>
      <c r="T81" s="155">
        <f t="shared" si="143"/>
        <v>176252</v>
      </c>
      <c r="U81" s="155">
        <v>19327</v>
      </c>
      <c r="V81" s="155">
        <f t="shared" si="145"/>
        <v>195579</v>
      </c>
      <c r="W81" s="155">
        <f t="shared" si="146"/>
        <v>69428</v>
      </c>
      <c r="X81" s="155">
        <f t="shared" ref="X81:X83" si="153">N81-U81</f>
        <v>79401</v>
      </c>
      <c r="Y81" s="155">
        <f t="shared" si="147"/>
        <v>148829</v>
      </c>
      <c r="Z81" s="15">
        <f t="shared" si="148"/>
        <v>0</v>
      </c>
      <c r="AA81" s="213">
        <v>187709</v>
      </c>
      <c r="AB81" s="213">
        <v>6058</v>
      </c>
      <c r="AC81" s="213">
        <v>1812</v>
      </c>
      <c r="AD81" s="213"/>
      <c r="AE81" s="15">
        <f t="shared" si="149"/>
        <v>0</v>
      </c>
      <c r="AF81" s="155">
        <v>11333</v>
      </c>
      <c r="AG81" s="155">
        <f t="shared" si="152"/>
        <v>175118</v>
      </c>
      <c r="AH81" s="155">
        <v>74</v>
      </c>
      <c r="AI81" s="155">
        <v>1184</v>
      </c>
      <c r="AJ81" s="155"/>
      <c r="AK81" s="155"/>
      <c r="AL81" s="155"/>
      <c r="AM81" s="156">
        <f t="shared" si="133"/>
        <v>187709</v>
      </c>
      <c r="AN81" s="155"/>
      <c r="AO81" s="155"/>
      <c r="AP81" s="155"/>
      <c r="AQ81" s="155"/>
      <c r="AR81" s="155">
        <v>365</v>
      </c>
      <c r="AS81" s="155"/>
      <c r="AT81" s="155">
        <v>5693</v>
      </c>
      <c r="AU81" s="155"/>
      <c r="AV81" s="155"/>
      <c r="AW81" s="155"/>
      <c r="AX81" s="155"/>
      <c r="AY81" s="155"/>
      <c r="AZ81" s="156">
        <f t="shared" si="134"/>
        <v>6058</v>
      </c>
      <c r="BA81" s="155"/>
      <c r="BB81" s="155"/>
      <c r="BC81" s="155"/>
      <c r="BD81" s="155"/>
      <c r="BE81" s="155"/>
      <c r="BF81" s="155"/>
      <c r="BG81" s="155"/>
      <c r="BH81" s="155">
        <v>1812</v>
      </c>
      <c r="BI81" s="155"/>
      <c r="BJ81" s="155"/>
      <c r="BK81" s="156">
        <f t="shared" si="135"/>
        <v>1812</v>
      </c>
      <c r="BL81" s="15">
        <f t="shared" si="144"/>
        <v>0</v>
      </c>
      <c r="BM81" s="37">
        <f t="shared" si="142"/>
        <v>0</v>
      </c>
    </row>
    <row r="82" spans="1:65" ht="9" customHeight="1" x14ac:dyDescent="0.2">
      <c r="A82" s="279"/>
      <c r="B82" s="13" t="s">
        <v>246</v>
      </c>
      <c r="C82" s="14" t="s">
        <v>247</v>
      </c>
      <c r="D82" s="14" t="s">
        <v>248</v>
      </c>
      <c r="E82" s="155">
        <v>25547</v>
      </c>
      <c r="F82" s="155">
        <v>7908</v>
      </c>
      <c r="G82" s="155">
        <v>3325</v>
      </c>
      <c r="H82" s="155">
        <v>3157</v>
      </c>
      <c r="I82" s="155">
        <v>1988</v>
      </c>
      <c r="J82" s="157">
        <f t="shared" si="136"/>
        <v>41925</v>
      </c>
      <c r="K82" s="212"/>
      <c r="L82" s="155">
        <v>6176</v>
      </c>
      <c r="M82" s="212"/>
      <c r="N82" s="155">
        <v>14179</v>
      </c>
      <c r="O82" s="212"/>
      <c r="P82" s="155"/>
      <c r="Q82" s="212"/>
      <c r="R82" s="155">
        <f t="shared" si="137"/>
        <v>62280</v>
      </c>
      <c r="S82" s="15">
        <f>R82-'Modello CE'!H173</f>
        <v>0</v>
      </c>
      <c r="T82" s="155">
        <f t="shared" si="143"/>
        <v>41925</v>
      </c>
      <c r="U82" s="155">
        <v>6363</v>
      </c>
      <c r="V82" s="155">
        <f t="shared" si="145"/>
        <v>48288</v>
      </c>
      <c r="W82" s="155">
        <f t="shared" si="146"/>
        <v>6176</v>
      </c>
      <c r="X82" s="155">
        <f t="shared" si="153"/>
        <v>7816</v>
      </c>
      <c r="Y82" s="155">
        <f t="shared" si="147"/>
        <v>13992</v>
      </c>
      <c r="Z82" s="15">
        <f t="shared" si="148"/>
        <v>0</v>
      </c>
      <c r="AA82" s="213">
        <v>46588</v>
      </c>
      <c r="AB82" s="213">
        <v>1172</v>
      </c>
      <c r="AC82" s="213">
        <v>528</v>
      </c>
      <c r="AD82" s="213"/>
      <c r="AE82" s="15">
        <f t="shared" si="149"/>
        <v>0</v>
      </c>
      <c r="AF82" s="155">
        <v>3206</v>
      </c>
      <c r="AG82" s="155">
        <f t="shared" si="152"/>
        <v>43382</v>
      </c>
      <c r="AH82" s="155"/>
      <c r="AI82" s="155"/>
      <c r="AJ82" s="155"/>
      <c r="AK82" s="155"/>
      <c r="AL82" s="155"/>
      <c r="AM82" s="156">
        <f t="shared" si="133"/>
        <v>46588</v>
      </c>
      <c r="AN82" s="155"/>
      <c r="AO82" s="155"/>
      <c r="AP82" s="155"/>
      <c r="AQ82" s="155"/>
      <c r="AR82" s="155"/>
      <c r="AS82" s="155"/>
      <c r="AT82" s="155">
        <v>1172</v>
      </c>
      <c r="AU82" s="155"/>
      <c r="AV82" s="155"/>
      <c r="AW82" s="155"/>
      <c r="AX82" s="155"/>
      <c r="AY82" s="155"/>
      <c r="AZ82" s="156">
        <f t="shared" si="134"/>
        <v>1172</v>
      </c>
      <c r="BA82" s="155"/>
      <c r="BB82" s="155"/>
      <c r="BC82" s="155"/>
      <c r="BD82" s="155"/>
      <c r="BE82" s="155"/>
      <c r="BF82" s="155"/>
      <c r="BG82" s="155"/>
      <c r="BH82" s="155">
        <v>528</v>
      </c>
      <c r="BI82" s="155"/>
      <c r="BJ82" s="155"/>
      <c r="BK82" s="156">
        <f t="shared" si="135"/>
        <v>528</v>
      </c>
      <c r="BL82" s="15">
        <f t="shared" si="144"/>
        <v>0</v>
      </c>
      <c r="BM82" s="37">
        <f t="shared" si="142"/>
        <v>0</v>
      </c>
    </row>
    <row r="83" spans="1:65" x14ac:dyDescent="0.2">
      <c r="A83" s="279"/>
      <c r="B83" s="13" t="s">
        <v>249</v>
      </c>
      <c r="C83" s="14" t="s">
        <v>250</v>
      </c>
      <c r="D83" s="14" t="s">
        <v>251</v>
      </c>
      <c r="E83" s="155">
        <v>98171</v>
      </c>
      <c r="F83" s="155">
        <v>22636</v>
      </c>
      <c r="G83" s="155">
        <v>49718</v>
      </c>
      <c r="H83" s="155">
        <v>6667</v>
      </c>
      <c r="I83" s="155">
        <v>1897</v>
      </c>
      <c r="J83" s="157">
        <f t="shared" si="136"/>
        <v>179089</v>
      </c>
      <c r="K83" s="212"/>
      <c r="L83" s="155">
        <v>1457</v>
      </c>
      <c r="M83" s="212"/>
      <c r="N83" s="155">
        <v>3567</v>
      </c>
      <c r="O83" s="212"/>
      <c r="P83" s="155"/>
      <c r="Q83" s="212"/>
      <c r="R83" s="155">
        <f t="shared" si="137"/>
        <v>184113</v>
      </c>
      <c r="S83" s="15">
        <f>R83-'Modello CE'!H174</f>
        <v>0</v>
      </c>
      <c r="T83" s="155">
        <f>J83</f>
        <v>179089</v>
      </c>
      <c r="U83" s="155">
        <v>1310</v>
      </c>
      <c r="V83" s="155">
        <f t="shared" si="145"/>
        <v>180399</v>
      </c>
      <c r="W83" s="155">
        <f t="shared" si="146"/>
        <v>1457</v>
      </c>
      <c r="X83" s="155">
        <f t="shared" si="153"/>
        <v>2257</v>
      </c>
      <c r="Y83" s="155">
        <f t="shared" si="147"/>
        <v>3714</v>
      </c>
      <c r="Z83" s="15">
        <f t="shared" si="148"/>
        <v>0</v>
      </c>
      <c r="AA83" s="213">
        <v>171273</v>
      </c>
      <c r="AB83" s="213">
        <v>7376</v>
      </c>
      <c r="AC83" s="213">
        <v>1750</v>
      </c>
      <c r="AD83" s="213"/>
      <c r="AE83" s="15">
        <f t="shared" si="149"/>
        <v>0</v>
      </c>
      <c r="AF83" s="155">
        <v>1496</v>
      </c>
      <c r="AG83" s="155">
        <f t="shared" si="152"/>
        <v>168542</v>
      </c>
      <c r="AH83" s="155"/>
      <c r="AI83" s="155">
        <v>1235</v>
      </c>
      <c r="AJ83" s="155"/>
      <c r="AK83" s="155"/>
      <c r="AL83" s="155"/>
      <c r="AM83" s="156">
        <f t="shared" si="133"/>
        <v>171273</v>
      </c>
      <c r="AN83" s="155"/>
      <c r="AO83" s="155"/>
      <c r="AP83" s="155"/>
      <c r="AQ83" s="155"/>
      <c r="AR83" s="155">
        <v>1958</v>
      </c>
      <c r="AS83" s="155"/>
      <c r="AT83" s="155">
        <v>5418</v>
      </c>
      <c r="AU83" s="155"/>
      <c r="AV83" s="155"/>
      <c r="AW83" s="155"/>
      <c r="AX83" s="155"/>
      <c r="AY83" s="155"/>
      <c r="AZ83" s="156">
        <f t="shared" si="134"/>
        <v>7376</v>
      </c>
      <c r="BA83" s="155"/>
      <c r="BB83" s="155"/>
      <c r="BC83" s="155"/>
      <c r="BD83" s="155"/>
      <c r="BE83" s="155"/>
      <c r="BF83" s="155"/>
      <c r="BG83" s="155"/>
      <c r="BH83" s="155">
        <v>1750</v>
      </c>
      <c r="BI83" s="155"/>
      <c r="BJ83" s="155"/>
      <c r="BK83" s="156">
        <f t="shared" si="135"/>
        <v>1750</v>
      </c>
      <c r="BL83" s="15">
        <f t="shared" si="144"/>
        <v>0</v>
      </c>
      <c r="BM83" s="37">
        <f t="shared" si="142"/>
        <v>0</v>
      </c>
    </row>
    <row r="84" spans="1:65" ht="22.5" x14ac:dyDescent="0.2">
      <c r="A84" s="279"/>
      <c r="B84" s="13" t="s">
        <v>252</v>
      </c>
      <c r="C84" s="14" t="s">
        <v>253</v>
      </c>
      <c r="D84" s="14" t="s">
        <v>254</v>
      </c>
      <c r="E84" s="155"/>
      <c r="F84" s="155"/>
      <c r="G84" s="155"/>
      <c r="H84" s="155"/>
      <c r="I84" s="155"/>
      <c r="J84" s="157">
        <f t="shared" si="136"/>
        <v>0</v>
      </c>
      <c r="K84" s="212"/>
      <c r="L84" s="155"/>
      <c r="M84" s="212"/>
      <c r="N84" s="155"/>
      <c r="O84" s="212"/>
      <c r="P84" s="155"/>
      <c r="Q84" s="212"/>
      <c r="R84" s="155">
        <f t="shared" si="137"/>
        <v>0</v>
      </c>
      <c r="S84" s="15">
        <f>R84-'Modello CE'!H175</f>
        <v>0</v>
      </c>
      <c r="T84" s="155">
        <f t="shared" si="143"/>
        <v>0</v>
      </c>
      <c r="U84" s="155">
        <f t="shared" si="139"/>
        <v>0</v>
      </c>
      <c r="V84" s="155">
        <f t="shared" si="145"/>
        <v>0</v>
      </c>
      <c r="W84" s="155">
        <f t="shared" si="146"/>
        <v>0</v>
      </c>
      <c r="X84" s="155">
        <f t="shared" si="140"/>
        <v>0</v>
      </c>
      <c r="Y84" s="155">
        <f t="shared" si="147"/>
        <v>0</v>
      </c>
      <c r="Z84" s="15">
        <f t="shared" si="148"/>
        <v>0</v>
      </c>
      <c r="AA84" s="213">
        <f t="shared" ref="AA80:AA84" si="154">V84</f>
        <v>0</v>
      </c>
      <c r="AB84" s="213"/>
      <c r="AC84" s="213"/>
      <c r="AD84" s="213"/>
      <c r="AE84" s="15">
        <f t="shared" si="149"/>
        <v>0</v>
      </c>
      <c r="AF84" s="155"/>
      <c r="AG84" s="155"/>
      <c r="AH84" s="155"/>
      <c r="AI84" s="155"/>
      <c r="AJ84" s="155"/>
      <c r="AK84" s="155"/>
      <c r="AL84" s="155"/>
      <c r="AM84" s="156">
        <f t="shared" si="133"/>
        <v>0</v>
      </c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6">
        <f t="shared" si="134"/>
        <v>0</v>
      </c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6">
        <f t="shared" si="135"/>
        <v>0</v>
      </c>
      <c r="BL84" s="15">
        <f t="shared" si="144"/>
        <v>0</v>
      </c>
      <c r="BM84" s="37">
        <f t="shared" si="142"/>
        <v>0</v>
      </c>
    </row>
    <row r="85" spans="1:65" x14ac:dyDescent="0.2">
      <c r="A85" s="280"/>
      <c r="B85" s="17" t="s">
        <v>255</v>
      </c>
      <c r="C85" s="14"/>
      <c r="D85" s="18" t="s">
        <v>256</v>
      </c>
      <c r="E85" s="213">
        <f>SUM(E78:E84)</f>
        <v>277040</v>
      </c>
      <c r="F85" s="213">
        <f t="shared" ref="F85:J85" si="155">SUM(F78:F84)</f>
        <v>111679</v>
      </c>
      <c r="G85" s="213">
        <f t="shared" si="155"/>
        <v>80804</v>
      </c>
      <c r="H85" s="213">
        <f t="shared" si="155"/>
        <v>65880</v>
      </c>
      <c r="I85" s="213">
        <f t="shared" si="155"/>
        <v>33829</v>
      </c>
      <c r="J85" s="156">
        <f t="shared" si="155"/>
        <v>569232</v>
      </c>
      <c r="K85" s="214"/>
      <c r="L85" s="213">
        <f>SUM(L78:L84)</f>
        <v>150333</v>
      </c>
      <c r="M85" s="214"/>
      <c r="N85" s="213">
        <f>SUM(N78:N84)</f>
        <v>127506</v>
      </c>
      <c r="O85" s="214"/>
      <c r="P85" s="213">
        <f>SUM(P78:P84)</f>
        <v>0</v>
      </c>
      <c r="Q85" s="214"/>
      <c r="R85" s="213">
        <f>SUM(R78:R84)</f>
        <v>847071</v>
      </c>
      <c r="S85" s="15">
        <f>R85-'Modello CE'!H168</f>
        <v>0</v>
      </c>
      <c r="T85" s="213">
        <f t="shared" si="143"/>
        <v>569232</v>
      </c>
      <c r="U85" s="213">
        <f>SUM(U78:U84)</f>
        <v>29572</v>
      </c>
      <c r="V85" s="213">
        <f t="shared" si="145"/>
        <v>598804</v>
      </c>
      <c r="W85" s="213">
        <f t="shared" si="146"/>
        <v>150333</v>
      </c>
      <c r="X85" s="213">
        <f>SUM(X78:X84)</f>
        <v>97934</v>
      </c>
      <c r="Y85" s="213">
        <f t="shared" si="147"/>
        <v>248267</v>
      </c>
      <c r="Z85" s="15">
        <f t="shared" si="148"/>
        <v>0</v>
      </c>
      <c r="AA85" s="232">
        <f>SUM(AA78:AA84)</f>
        <v>572645</v>
      </c>
      <c r="AB85" s="213">
        <f t="shared" ref="AB85:AD85" si="156">SUM(AB78:AB84)</f>
        <v>21450</v>
      </c>
      <c r="AC85" s="213">
        <f t="shared" si="156"/>
        <v>4709</v>
      </c>
      <c r="AD85" s="213">
        <f t="shared" si="156"/>
        <v>0</v>
      </c>
      <c r="AE85" s="15">
        <f t="shared" si="149"/>
        <v>0</v>
      </c>
      <c r="AF85" s="232">
        <f t="shared" ref="AF85:BK85" si="157">SUM(AF78:AF84)</f>
        <v>68312</v>
      </c>
      <c r="AG85" s="232">
        <f>SUM(AG78:AG84)</f>
        <v>499305</v>
      </c>
      <c r="AH85" s="232">
        <f t="shared" si="157"/>
        <v>226</v>
      </c>
      <c r="AI85" s="232">
        <f t="shared" si="157"/>
        <v>3973</v>
      </c>
      <c r="AJ85" s="232">
        <f t="shared" si="157"/>
        <v>829</v>
      </c>
      <c r="AK85" s="213">
        <f t="shared" si="157"/>
        <v>0</v>
      </c>
      <c r="AL85" s="213">
        <f t="shared" si="157"/>
        <v>0</v>
      </c>
      <c r="AM85" s="213">
        <f t="shared" si="157"/>
        <v>572645</v>
      </c>
      <c r="AN85" s="213">
        <f t="shared" si="157"/>
        <v>0</v>
      </c>
      <c r="AO85" s="213">
        <f t="shared" si="157"/>
        <v>0</v>
      </c>
      <c r="AP85" s="213">
        <f t="shared" si="157"/>
        <v>0</v>
      </c>
      <c r="AQ85" s="213">
        <f t="shared" si="157"/>
        <v>0</v>
      </c>
      <c r="AR85" s="213">
        <f t="shared" si="157"/>
        <v>3427</v>
      </c>
      <c r="AS85" s="213">
        <f t="shared" si="157"/>
        <v>0</v>
      </c>
      <c r="AT85" s="213">
        <f t="shared" si="157"/>
        <v>18023</v>
      </c>
      <c r="AU85" s="213">
        <f t="shared" si="157"/>
        <v>0</v>
      </c>
      <c r="AV85" s="213">
        <f t="shared" si="157"/>
        <v>0</v>
      </c>
      <c r="AW85" s="213">
        <f t="shared" si="157"/>
        <v>0</v>
      </c>
      <c r="AX85" s="213">
        <f t="shared" si="157"/>
        <v>0</v>
      </c>
      <c r="AY85" s="213">
        <f t="shared" si="157"/>
        <v>0</v>
      </c>
      <c r="AZ85" s="213">
        <f t="shared" si="157"/>
        <v>21450</v>
      </c>
      <c r="BA85" s="213">
        <f t="shared" si="157"/>
        <v>0</v>
      </c>
      <c r="BB85" s="213">
        <f t="shared" si="157"/>
        <v>0</v>
      </c>
      <c r="BC85" s="213">
        <f t="shared" si="157"/>
        <v>0</v>
      </c>
      <c r="BD85" s="213">
        <f t="shared" si="157"/>
        <v>0</v>
      </c>
      <c r="BE85" s="213">
        <f t="shared" si="157"/>
        <v>0</v>
      </c>
      <c r="BF85" s="213">
        <f t="shared" si="157"/>
        <v>0</v>
      </c>
      <c r="BG85" s="213">
        <f t="shared" si="157"/>
        <v>0</v>
      </c>
      <c r="BH85" s="213">
        <f t="shared" si="157"/>
        <v>4709</v>
      </c>
      <c r="BI85" s="213">
        <f t="shared" si="157"/>
        <v>0</v>
      </c>
      <c r="BJ85" s="213">
        <f t="shared" si="157"/>
        <v>0</v>
      </c>
      <c r="BK85" s="213">
        <f t="shared" si="157"/>
        <v>4709</v>
      </c>
      <c r="BL85" s="15">
        <f t="shared" si="144"/>
        <v>0</v>
      </c>
      <c r="BM85" s="37">
        <f t="shared" si="142"/>
        <v>0</v>
      </c>
    </row>
    <row r="86" spans="1:65" x14ac:dyDescent="0.2">
      <c r="A86" s="278" t="s">
        <v>257</v>
      </c>
      <c r="B86" s="13" t="s">
        <v>258</v>
      </c>
      <c r="C86" s="14" t="s">
        <v>259</v>
      </c>
      <c r="D86" s="25" t="s">
        <v>260</v>
      </c>
      <c r="E86" s="155"/>
      <c r="F86" s="155"/>
      <c r="G86" s="155"/>
      <c r="H86" s="155"/>
      <c r="I86" s="155"/>
      <c r="J86" s="157">
        <f t="shared" si="136"/>
        <v>0</v>
      </c>
      <c r="K86" s="212"/>
      <c r="L86" s="155">
        <f>'Modello CE'!H190-'Modello CE'!H197</f>
        <v>17327373</v>
      </c>
      <c r="M86" s="212"/>
      <c r="N86" s="155"/>
      <c r="O86" s="212"/>
      <c r="P86" s="155"/>
      <c r="Q86" s="212"/>
      <c r="R86" s="155">
        <f t="shared" si="137"/>
        <v>17327373</v>
      </c>
      <c r="S86" s="15">
        <f>R86-('Modello CE'!H190-'Modello CE'!H197)</f>
        <v>0</v>
      </c>
      <c r="T86" s="155">
        <f t="shared" si="143"/>
        <v>0</v>
      </c>
      <c r="U86" s="155">
        <f t="shared" si="139"/>
        <v>0</v>
      </c>
      <c r="V86" s="155">
        <f t="shared" si="145"/>
        <v>0</v>
      </c>
      <c r="W86" s="155">
        <f t="shared" si="146"/>
        <v>17327373</v>
      </c>
      <c r="X86" s="155">
        <f t="shared" si="140"/>
        <v>0</v>
      </c>
      <c r="Y86" s="155">
        <f t="shared" si="147"/>
        <v>17327373</v>
      </c>
      <c r="Z86" s="15">
        <f t="shared" si="148"/>
        <v>0</v>
      </c>
      <c r="AA86" s="155"/>
      <c r="AB86" s="213">
        <f>V86</f>
        <v>0</v>
      </c>
      <c r="AC86" s="155"/>
      <c r="AD86" s="155"/>
      <c r="AE86" s="15">
        <f t="shared" si="149"/>
        <v>0</v>
      </c>
      <c r="AF86" s="155"/>
      <c r="AG86" s="155"/>
      <c r="AH86" s="155"/>
      <c r="AI86" s="155"/>
      <c r="AJ86" s="155"/>
      <c r="AK86" s="155"/>
      <c r="AL86" s="155"/>
      <c r="AM86" s="156">
        <f t="shared" si="133"/>
        <v>0</v>
      </c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6">
        <f t="shared" si="134"/>
        <v>0</v>
      </c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6">
        <f t="shared" si="135"/>
        <v>0</v>
      </c>
      <c r="BL86" s="15">
        <f t="shared" si="144"/>
        <v>0</v>
      </c>
      <c r="BM86" s="37">
        <f t="shared" si="142"/>
        <v>0</v>
      </c>
    </row>
    <row r="87" spans="1:65" x14ac:dyDescent="0.2">
      <c r="A87" s="279"/>
      <c r="B87" s="13" t="s">
        <v>261</v>
      </c>
      <c r="C87" s="14" t="s">
        <v>2169</v>
      </c>
      <c r="D87" s="25" t="s">
        <v>262</v>
      </c>
      <c r="E87" s="155"/>
      <c r="F87" s="155"/>
      <c r="G87" s="155"/>
      <c r="H87" s="155"/>
      <c r="I87" s="155"/>
      <c r="J87" s="157">
        <f t="shared" si="136"/>
        <v>0</v>
      </c>
      <c r="K87" s="212"/>
      <c r="L87" s="155">
        <f>'Modello CE'!H197+'Modello CE'!H449+'Modello CE'!H459</f>
        <v>5931687</v>
      </c>
      <c r="M87" s="212"/>
      <c r="N87" s="155"/>
      <c r="O87" s="212"/>
      <c r="P87" s="155"/>
      <c r="Q87" s="212"/>
      <c r="R87" s="155">
        <f t="shared" si="137"/>
        <v>5931687</v>
      </c>
      <c r="S87" s="15">
        <f>R87-('Modello CE'!H197+'Modello CE'!H449+'Modello CE'!H459)</f>
        <v>0</v>
      </c>
      <c r="T87" s="155">
        <f t="shared" si="143"/>
        <v>0</v>
      </c>
      <c r="U87" s="155">
        <f t="shared" si="139"/>
        <v>0</v>
      </c>
      <c r="V87" s="155">
        <f t="shared" si="145"/>
        <v>0</v>
      </c>
      <c r="W87" s="155">
        <f t="shared" si="146"/>
        <v>5931687</v>
      </c>
      <c r="X87" s="155">
        <f t="shared" si="140"/>
        <v>0</v>
      </c>
      <c r="Y87" s="155">
        <f t="shared" si="147"/>
        <v>5931687</v>
      </c>
      <c r="Z87" s="15">
        <f t="shared" si="148"/>
        <v>0</v>
      </c>
      <c r="AA87" s="155"/>
      <c r="AB87" s="213">
        <f>V87</f>
        <v>0</v>
      </c>
      <c r="AC87" s="155"/>
      <c r="AD87" s="155"/>
      <c r="AE87" s="15">
        <f t="shared" si="149"/>
        <v>0</v>
      </c>
      <c r="AF87" s="155"/>
      <c r="AG87" s="155"/>
      <c r="AH87" s="155"/>
      <c r="AI87" s="155"/>
      <c r="AJ87" s="155"/>
      <c r="AK87" s="155"/>
      <c r="AL87" s="155"/>
      <c r="AM87" s="156">
        <f t="shared" si="133"/>
        <v>0</v>
      </c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6">
        <f t="shared" si="134"/>
        <v>0</v>
      </c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6">
        <f t="shared" si="135"/>
        <v>0</v>
      </c>
      <c r="BL87" s="15">
        <f t="shared" si="144"/>
        <v>0</v>
      </c>
      <c r="BM87" s="37">
        <f t="shared" si="142"/>
        <v>0</v>
      </c>
    </row>
    <row r="88" spans="1:65" x14ac:dyDescent="0.2">
      <c r="A88" s="279"/>
      <c r="B88" s="13" t="s">
        <v>263</v>
      </c>
      <c r="C88" s="14" t="s">
        <v>264</v>
      </c>
      <c r="D88" s="14" t="s">
        <v>265</v>
      </c>
      <c r="E88" s="155"/>
      <c r="F88" s="155"/>
      <c r="G88" s="155"/>
      <c r="H88" s="155"/>
      <c r="I88" s="155"/>
      <c r="J88" s="157">
        <f t="shared" si="136"/>
        <v>0</v>
      </c>
      <c r="K88" s="212"/>
      <c r="L88" s="155">
        <f>'Modello CE'!H254</f>
        <v>888765</v>
      </c>
      <c r="M88" s="212"/>
      <c r="N88" s="155"/>
      <c r="O88" s="212"/>
      <c r="P88" s="155"/>
      <c r="Q88" s="212"/>
      <c r="R88" s="155">
        <f t="shared" si="137"/>
        <v>888765</v>
      </c>
      <c r="S88" s="15">
        <f>R88-'Modello CE'!H254</f>
        <v>0</v>
      </c>
      <c r="T88" s="155">
        <f t="shared" si="143"/>
        <v>0</v>
      </c>
      <c r="U88" s="155">
        <f t="shared" si="139"/>
        <v>0</v>
      </c>
      <c r="V88" s="155">
        <f t="shared" si="145"/>
        <v>0</v>
      </c>
      <c r="W88" s="155">
        <f t="shared" si="146"/>
        <v>888765</v>
      </c>
      <c r="X88" s="155">
        <f t="shared" si="140"/>
        <v>0</v>
      </c>
      <c r="Y88" s="155">
        <f t="shared" si="147"/>
        <v>888765</v>
      </c>
      <c r="Z88" s="15">
        <f t="shared" si="148"/>
        <v>0</v>
      </c>
      <c r="AA88" s="155"/>
      <c r="AB88" s="213">
        <f>V88</f>
        <v>0</v>
      </c>
      <c r="AC88" s="155"/>
      <c r="AD88" s="155"/>
      <c r="AE88" s="15">
        <f t="shared" si="149"/>
        <v>0</v>
      </c>
      <c r="AF88" s="155"/>
      <c r="AG88" s="155"/>
      <c r="AH88" s="155"/>
      <c r="AI88" s="155"/>
      <c r="AJ88" s="155"/>
      <c r="AK88" s="155"/>
      <c r="AL88" s="155"/>
      <c r="AM88" s="156">
        <f t="shared" si="133"/>
        <v>0</v>
      </c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6">
        <f t="shared" si="134"/>
        <v>0</v>
      </c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6">
        <f t="shared" si="135"/>
        <v>0</v>
      </c>
      <c r="BL88" s="15">
        <f t="shared" si="144"/>
        <v>0</v>
      </c>
      <c r="BM88" s="37">
        <f t="shared" si="142"/>
        <v>0</v>
      </c>
    </row>
    <row r="89" spans="1:65" ht="78.75" x14ac:dyDescent="0.2">
      <c r="A89" s="279"/>
      <c r="B89" s="13" t="s">
        <v>266</v>
      </c>
      <c r="C89" s="14" t="s">
        <v>4643</v>
      </c>
      <c r="D89" s="14" t="s">
        <v>267</v>
      </c>
      <c r="E89" s="13"/>
      <c r="F89" s="21"/>
      <c r="G89" s="21"/>
      <c r="H89" s="21"/>
      <c r="I89" s="21"/>
      <c r="J89" s="157">
        <f t="shared" si="136"/>
        <v>0</v>
      </c>
      <c r="K89" s="22"/>
      <c r="L89" s="13">
        <f>('Modello CE'!H178+'Modello CE'!H186+'Modello CE'!H209+'Modello CE'!H215+'Modello CE'!H220+'Modello CE'!H225+'Modello CE'!H235+'Modello CE'!H241+'Modello CE'!H248+'Modello CE'!H259+'Modello CE'!H303+'Modello CE'!H444+'Modello CE'!H458+'Modello CE'!H531+'Modello CE'!H532+'Modello CE'!H533+'Modello CE'!H543+'Modello CE'!H544+'Modello CE'!H304+'Modello CE'!H305+'Modello CE'!H278)</f>
        <v>160653704</v>
      </c>
      <c r="M89" s="22"/>
      <c r="N89" s="21"/>
      <c r="O89" s="22"/>
      <c r="P89" s="21"/>
      <c r="Q89" s="22"/>
      <c r="R89" s="219">
        <f t="shared" si="137"/>
        <v>160653704</v>
      </c>
      <c r="S89" s="15">
        <f>R89-('Modello CE'!H178+'Modello CE'!H186+'Modello CE'!H209+'Modello CE'!H215+'Modello CE'!H220+'Modello CE'!H225+'Modello CE'!H235+'Modello CE'!H241+'Modello CE'!H248+'Modello CE'!H259+'Modello CE'!H303+'Modello CE'!H444+'Modello CE'!H458+'Modello CE'!H531+'Modello CE'!H532+'Modello CE'!H533+'Modello CE'!H543+'Modello CE'!H544+'Modello CE'!H304+'Modello CE'!H305+'Modello CE'!H278)</f>
        <v>0</v>
      </c>
      <c r="T89" s="155">
        <f t="shared" si="143"/>
        <v>0</v>
      </c>
      <c r="U89" s="155">
        <f t="shared" si="139"/>
        <v>0</v>
      </c>
      <c r="V89" s="155">
        <f t="shared" si="145"/>
        <v>0</v>
      </c>
      <c r="W89" s="155">
        <f t="shared" si="146"/>
        <v>160653704</v>
      </c>
      <c r="X89" s="155">
        <f t="shared" si="140"/>
        <v>0</v>
      </c>
      <c r="Y89" s="155">
        <f t="shared" si="147"/>
        <v>160653704</v>
      </c>
      <c r="Z89" s="15">
        <f t="shared" si="148"/>
        <v>0</v>
      </c>
      <c r="AA89" s="213"/>
      <c r="AB89" s="213"/>
      <c r="AC89" s="213"/>
      <c r="AD89" s="213"/>
      <c r="AE89" s="15">
        <f t="shared" si="149"/>
        <v>0</v>
      </c>
      <c r="AF89" s="215"/>
      <c r="AG89" s="215"/>
      <c r="AH89" s="215"/>
      <c r="AI89" s="215"/>
      <c r="AJ89" s="215"/>
      <c r="AK89" s="215"/>
      <c r="AL89" s="215"/>
      <c r="AM89" s="156">
        <f t="shared" si="133"/>
        <v>0</v>
      </c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156">
        <f t="shared" si="134"/>
        <v>0</v>
      </c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156">
        <f t="shared" si="135"/>
        <v>0</v>
      </c>
      <c r="BL89" s="15">
        <f t="shared" si="144"/>
        <v>0</v>
      </c>
      <c r="BM89" s="37">
        <f t="shared" si="142"/>
        <v>0</v>
      </c>
    </row>
    <row r="90" spans="1:65" s="37" customFormat="1" x14ac:dyDescent="0.2">
      <c r="A90" s="280"/>
      <c r="B90" s="17" t="s">
        <v>268</v>
      </c>
      <c r="C90" s="14"/>
      <c r="D90" s="18" t="s">
        <v>269</v>
      </c>
      <c r="E90" s="17">
        <f>SUM(E86:E89)</f>
        <v>0</v>
      </c>
      <c r="F90" s="17">
        <f t="shared" ref="F90:J90" si="158">SUM(F86:F89)</f>
        <v>0</v>
      </c>
      <c r="G90" s="17">
        <f t="shared" si="158"/>
        <v>0</v>
      </c>
      <c r="H90" s="17">
        <f t="shared" si="158"/>
        <v>0</v>
      </c>
      <c r="I90" s="17">
        <f t="shared" si="158"/>
        <v>0</v>
      </c>
      <c r="J90" s="17">
        <f t="shared" si="158"/>
        <v>0</v>
      </c>
      <c r="K90" s="19"/>
      <c r="L90" s="17">
        <f>SUM(L86:L89)</f>
        <v>184801529</v>
      </c>
      <c r="M90" s="19"/>
      <c r="N90" s="17">
        <f>SUM(N86:N89)</f>
        <v>0</v>
      </c>
      <c r="O90" s="19"/>
      <c r="P90" s="17">
        <f>SUM(P86:P89)</f>
        <v>0</v>
      </c>
      <c r="Q90" s="19"/>
      <c r="R90" s="17">
        <f>SUM(R86:R89)</f>
        <v>184801529</v>
      </c>
      <c r="S90" s="19"/>
      <c r="T90" s="213">
        <f t="shared" si="143"/>
        <v>0</v>
      </c>
      <c r="U90" s="17">
        <f>SUM(U86:U89)</f>
        <v>0</v>
      </c>
      <c r="V90" s="213">
        <f t="shared" si="145"/>
        <v>0</v>
      </c>
      <c r="W90" s="213">
        <f t="shared" si="146"/>
        <v>184801529</v>
      </c>
      <c r="X90" s="17">
        <f>SUM(X86:X89)</f>
        <v>0</v>
      </c>
      <c r="Y90" s="213">
        <f t="shared" si="147"/>
        <v>184801529</v>
      </c>
      <c r="Z90" s="15">
        <f t="shared" si="148"/>
        <v>0</v>
      </c>
      <c r="AA90" s="213">
        <f t="shared" ref="AA90:BK90" si="159">SUM(AA86:AA89)</f>
        <v>0</v>
      </c>
      <c r="AB90" s="213">
        <f t="shared" si="159"/>
        <v>0</v>
      </c>
      <c r="AC90" s="213">
        <f t="shared" si="159"/>
        <v>0</v>
      </c>
      <c r="AD90" s="213">
        <f t="shared" si="159"/>
        <v>0</v>
      </c>
      <c r="AE90" s="15">
        <f t="shared" si="149"/>
        <v>0</v>
      </c>
      <c r="AF90" s="213">
        <f t="shared" si="159"/>
        <v>0</v>
      </c>
      <c r="AG90" s="213">
        <f t="shared" si="159"/>
        <v>0</v>
      </c>
      <c r="AH90" s="213">
        <f t="shared" si="159"/>
        <v>0</v>
      </c>
      <c r="AI90" s="213">
        <f t="shared" si="159"/>
        <v>0</v>
      </c>
      <c r="AJ90" s="213">
        <f t="shared" si="159"/>
        <v>0</v>
      </c>
      <c r="AK90" s="213">
        <f t="shared" si="159"/>
        <v>0</v>
      </c>
      <c r="AL90" s="213">
        <f t="shared" si="159"/>
        <v>0</v>
      </c>
      <c r="AM90" s="213">
        <f t="shared" si="159"/>
        <v>0</v>
      </c>
      <c r="AN90" s="213">
        <f t="shared" si="159"/>
        <v>0</v>
      </c>
      <c r="AO90" s="213">
        <f t="shared" si="159"/>
        <v>0</v>
      </c>
      <c r="AP90" s="213">
        <f t="shared" si="159"/>
        <v>0</v>
      </c>
      <c r="AQ90" s="213">
        <f t="shared" si="159"/>
        <v>0</v>
      </c>
      <c r="AR90" s="213">
        <f t="shared" si="159"/>
        <v>0</v>
      </c>
      <c r="AS90" s="213">
        <f t="shared" si="159"/>
        <v>0</v>
      </c>
      <c r="AT90" s="213">
        <f t="shared" si="159"/>
        <v>0</v>
      </c>
      <c r="AU90" s="213">
        <f t="shared" si="159"/>
        <v>0</v>
      </c>
      <c r="AV90" s="213">
        <f t="shared" si="159"/>
        <v>0</v>
      </c>
      <c r="AW90" s="213">
        <f t="shared" si="159"/>
        <v>0</v>
      </c>
      <c r="AX90" s="213">
        <f t="shared" si="159"/>
        <v>0</v>
      </c>
      <c r="AY90" s="213">
        <f t="shared" si="159"/>
        <v>0</v>
      </c>
      <c r="AZ90" s="213">
        <f t="shared" si="159"/>
        <v>0</v>
      </c>
      <c r="BA90" s="213">
        <f t="shared" si="159"/>
        <v>0</v>
      </c>
      <c r="BB90" s="213">
        <f t="shared" si="159"/>
        <v>0</v>
      </c>
      <c r="BC90" s="213">
        <f t="shared" si="159"/>
        <v>0</v>
      </c>
      <c r="BD90" s="213">
        <f t="shared" si="159"/>
        <v>0</v>
      </c>
      <c r="BE90" s="213">
        <f t="shared" si="159"/>
        <v>0</v>
      </c>
      <c r="BF90" s="213">
        <f t="shared" si="159"/>
        <v>0</v>
      </c>
      <c r="BG90" s="213">
        <f t="shared" si="159"/>
        <v>0</v>
      </c>
      <c r="BH90" s="213">
        <f t="shared" si="159"/>
        <v>0</v>
      </c>
      <c r="BI90" s="213">
        <f t="shared" si="159"/>
        <v>0</v>
      </c>
      <c r="BJ90" s="213">
        <f t="shared" si="159"/>
        <v>0</v>
      </c>
      <c r="BK90" s="213">
        <f t="shared" si="159"/>
        <v>0</v>
      </c>
      <c r="BL90" s="15">
        <f t="shared" si="144"/>
        <v>0</v>
      </c>
      <c r="BM90" s="37">
        <f t="shared" si="142"/>
        <v>0</v>
      </c>
    </row>
    <row r="91" spans="1:65" x14ac:dyDescent="0.2">
      <c r="A91" s="278" t="s">
        <v>270</v>
      </c>
      <c r="B91" s="13" t="s">
        <v>271</v>
      </c>
      <c r="C91" s="14" t="s">
        <v>4644</v>
      </c>
      <c r="D91" s="25" t="s">
        <v>272</v>
      </c>
      <c r="E91" s="26"/>
      <c r="F91" s="26"/>
      <c r="G91" s="155"/>
      <c r="H91" s="155"/>
      <c r="I91" s="155"/>
      <c r="J91" s="157">
        <f t="shared" si="136"/>
        <v>0</v>
      </c>
      <c r="K91" s="212"/>
      <c r="L91" s="155">
        <f>('Modello CE'!H276-'Modello CE'!H278)</f>
        <v>8155638</v>
      </c>
      <c r="M91" s="212"/>
      <c r="N91" s="155"/>
      <c r="O91" s="212"/>
      <c r="P91" s="155"/>
      <c r="Q91" s="212"/>
      <c r="R91" s="155">
        <f>J91+L91+N91+P91</f>
        <v>8155638</v>
      </c>
      <c r="S91" s="15">
        <f>R91-('Modello CE'!H276-'Modello CE'!H278)</f>
        <v>0</v>
      </c>
      <c r="T91" s="155">
        <f t="shared" si="143"/>
        <v>0</v>
      </c>
      <c r="U91" s="155">
        <f t="shared" si="139"/>
        <v>0</v>
      </c>
      <c r="V91" s="155">
        <f t="shared" si="145"/>
        <v>0</v>
      </c>
      <c r="W91" s="155">
        <f t="shared" si="146"/>
        <v>8155638</v>
      </c>
      <c r="X91" s="155">
        <f t="shared" si="140"/>
        <v>0</v>
      </c>
      <c r="Y91" s="155">
        <f t="shared" si="147"/>
        <v>8155638</v>
      </c>
      <c r="Z91" s="15">
        <f t="shared" si="148"/>
        <v>0</v>
      </c>
      <c r="AA91" s="213">
        <f>V91</f>
        <v>0</v>
      </c>
      <c r="AB91" s="213"/>
      <c r="AC91" s="213"/>
      <c r="AD91" s="213"/>
      <c r="AE91" s="15">
        <f t="shared" si="149"/>
        <v>0</v>
      </c>
      <c r="AF91" s="155"/>
      <c r="AG91" s="155"/>
      <c r="AH91" s="155"/>
      <c r="AI91" s="155"/>
      <c r="AJ91" s="155"/>
      <c r="AK91" s="155"/>
      <c r="AL91" s="155"/>
      <c r="AM91" s="156">
        <f t="shared" si="133"/>
        <v>0</v>
      </c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6">
        <f t="shared" si="134"/>
        <v>0</v>
      </c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6">
        <f t="shared" si="135"/>
        <v>0</v>
      </c>
      <c r="BL91" s="15">
        <f t="shared" si="144"/>
        <v>0</v>
      </c>
      <c r="BM91" s="37">
        <f t="shared" si="142"/>
        <v>0</v>
      </c>
    </row>
    <row r="92" spans="1:65" x14ac:dyDescent="0.2">
      <c r="A92" s="279"/>
      <c r="B92" s="13" t="s">
        <v>273</v>
      </c>
      <c r="C92" s="14" t="s">
        <v>274</v>
      </c>
      <c r="D92" s="14" t="s">
        <v>275</v>
      </c>
      <c r="E92" s="13">
        <v>264383</v>
      </c>
      <c r="F92" s="13"/>
      <c r="G92" s="155"/>
      <c r="H92" s="155"/>
      <c r="I92" s="155"/>
      <c r="J92" s="157">
        <f>E92+F92+G92+H92+I92</f>
        <v>264383</v>
      </c>
      <c r="K92" s="212"/>
      <c r="L92" s="155">
        <v>3657949</v>
      </c>
      <c r="M92" s="212"/>
      <c r="N92" s="155">
        <v>490101</v>
      </c>
      <c r="O92" s="212"/>
      <c r="P92" s="155"/>
      <c r="Q92" s="212"/>
      <c r="R92" s="155">
        <f>J92+L92+N92+P92</f>
        <v>4412433</v>
      </c>
      <c r="S92" s="15">
        <f>R92-('Modello CE'!H284-'Modello CE'!H291)</f>
        <v>0</v>
      </c>
      <c r="T92" s="155">
        <f t="shared" si="143"/>
        <v>264383</v>
      </c>
      <c r="U92" s="155">
        <f t="shared" si="139"/>
        <v>381055</v>
      </c>
      <c r="V92" s="155">
        <f t="shared" si="145"/>
        <v>645438</v>
      </c>
      <c r="W92" s="155">
        <f t="shared" si="146"/>
        <v>3657949</v>
      </c>
      <c r="X92" s="155">
        <f t="shared" si="140"/>
        <v>109046</v>
      </c>
      <c r="Y92" s="155">
        <f t="shared" si="147"/>
        <v>3766995</v>
      </c>
      <c r="Z92" s="15">
        <f t="shared" si="148"/>
        <v>0</v>
      </c>
      <c r="AA92" s="213">
        <f t="shared" ref="AA92:AA122" si="160">V92</f>
        <v>645438</v>
      </c>
      <c r="AB92" s="213"/>
      <c r="AC92" s="213"/>
      <c r="AD92" s="213"/>
      <c r="AE92" s="15">
        <f t="shared" si="149"/>
        <v>0</v>
      </c>
      <c r="AF92" s="155"/>
      <c r="AG92" s="155">
        <v>645438</v>
      </c>
      <c r="AH92" s="155"/>
      <c r="AI92" s="155"/>
      <c r="AJ92" s="155"/>
      <c r="AK92" s="155"/>
      <c r="AL92" s="155"/>
      <c r="AM92" s="156">
        <f t="shared" si="133"/>
        <v>645438</v>
      </c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6">
        <f t="shared" si="134"/>
        <v>0</v>
      </c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6">
        <f t="shared" si="135"/>
        <v>0</v>
      </c>
      <c r="BL92" s="15">
        <f t="shared" si="144"/>
        <v>0</v>
      </c>
      <c r="BM92" s="37">
        <f t="shared" si="142"/>
        <v>0</v>
      </c>
    </row>
    <row r="93" spans="1:65" x14ac:dyDescent="0.2">
      <c r="A93" s="279"/>
      <c r="B93" s="13" t="s">
        <v>276</v>
      </c>
      <c r="C93" s="14" t="s">
        <v>277</v>
      </c>
      <c r="D93" s="14" t="s">
        <v>278</v>
      </c>
      <c r="E93" s="13">
        <v>229855</v>
      </c>
      <c r="F93" s="13"/>
      <c r="G93" s="155"/>
      <c r="H93" s="155"/>
      <c r="I93" s="155"/>
      <c r="J93" s="157">
        <f t="shared" ref="J93:J99" si="161">E93+F93+G93+H93+I93</f>
        <v>229855</v>
      </c>
      <c r="K93" s="212"/>
      <c r="L93" s="155">
        <v>6527799</v>
      </c>
      <c r="M93" s="212"/>
      <c r="N93" s="155"/>
      <c r="O93" s="212"/>
      <c r="P93" s="155"/>
      <c r="Q93" s="212"/>
      <c r="R93" s="155">
        <f t="shared" si="137"/>
        <v>6757654</v>
      </c>
      <c r="S93" s="15">
        <f>R93-('Modello CE'!H298-'Modello CE'!H303-'Modello CE'!H304)</f>
        <v>0</v>
      </c>
      <c r="T93" s="155">
        <f t="shared" si="143"/>
        <v>229855</v>
      </c>
      <c r="U93" s="155">
        <f t="shared" si="139"/>
        <v>0</v>
      </c>
      <c r="V93" s="155">
        <f t="shared" si="145"/>
        <v>229855</v>
      </c>
      <c r="W93" s="155">
        <f t="shared" si="146"/>
        <v>6527799</v>
      </c>
      <c r="X93" s="155">
        <f t="shared" si="140"/>
        <v>0</v>
      </c>
      <c r="Y93" s="155">
        <f t="shared" si="147"/>
        <v>6527799</v>
      </c>
      <c r="Z93" s="15">
        <f t="shared" si="148"/>
        <v>0</v>
      </c>
      <c r="AA93" s="213">
        <f t="shared" si="160"/>
        <v>229855</v>
      </c>
      <c r="AB93" s="213"/>
      <c r="AC93" s="213"/>
      <c r="AD93" s="213"/>
      <c r="AE93" s="15">
        <f t="shared" si="149"/>
        <v>0</v>
      </c>
      <c r="AF93" s="155"/>
      <c r="AG93" s="155">
        <v>229855</v>
      </c>
      <c r="AH93" s="155"/>
      <c r="AI93" s="155"/>
      <c r="AJ93" s="155"/>
      <c r="AK93" s="155"/>
      <c r="AL93" s="155"/>
      <c r="AM93" s="156">
        <f t="shared" si="133"/>
        <v>229855</v>
      </c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6">
        <f t="shared" si="134"/>
        <v>0</v>
      </c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6">
        <f t="shared" si="135"/>
        <v>0</v>
      </c>
      <c r="BL93" s="15">
        <f t="shared" si="144"/>
        <v>0</v>
      </c>
      <c r="BM93" s="37">
        <f t="shared" si="142"/>
        <v>0</v>
      </c>
    </row>
    <row r="94" spans="1:65" x14ac:dyDescent="0.2">
      <c r="A94" s="279"/>
      <c r="B94" s="13" t="s">
        <v>279</v>
      </c>
      <c r="C94" s="14" t="s">
        <v>280</v>
      </c>
      <c r="D94" s="14" t="s">
        <v>281</v>
      </c>
      <c r="E94" s="13">
        <v>31743</v>
      </c>
      <c r="F94" s="13"/>
      <c r="G94" s="155"/>
      <c r="H94" s="155"/>
      <c r="I94" s="155"/>
      <c r="J94" s="157">
        <f t="shared" si="161"/>
        <v>31743</v>
      </c>
      <c r="K94" s="212"/>
      <c r="L94" s="155"/>
      <c r="M94" s="212"/>
      <c r="N94" s="155"/>
      <c r="O94" s="212"/>
      <c r="P94" s="155"/>
      <c r="Q94" s="212"/>
      <c r="R94" s="155">
        <f t="shared" si="137"/>
        <v>31743</v>
      </c>
      <c r="S94" s="15">
        <f>R94-'Modello CE'!H342</f>
        <v>0</v>
      </c>
      <c r="T94" s="155">
        <f t="shared" si="143"/>
        <v>31743</v>
      </c>
      <c r="U94" s="155">
        <f>ROUND(N94*($J$144/($J$144+$L$144)),0)</f>
        <v>0</v>
      </c>
      <c r="V94" s="155">
        <f t="shared" si="145"/>
        <v>31743</v>
      </c>
      <c r="W94" s="155">
        <f t="shared" si="146"/>
        <v>0</v>
      </c>
      <c r="X94" s="155">
        <f t="shared" si="140"/>
        <v>0</v>
      </c>
      <c r="Y94" s="155">
        <f t="shared" si="147"/>
        <v>0</v>
      </c>
      <c r="Z94" s="15">
        <f t="shared" si="148"/>
        <v>0</v>
      </c>
      <c r="AA94" s="213">
        <f t="shared" si="160"/>
        <v>31743</v>
      </c>
      <c r="AB94" s="213"/>
      <c r="AC94" s="213"/>
      <c r="AD94" s="213"/>
      <c r="AE94" s="15">
        <f t="shared" si="149"/>
        <v>0</v>
      </c>
      <c r="AF94" s="155"/>
      <c r="AG94" s="155">
        <v>31743</v>
      </c>
      <c r="AH94" s="155"/>
      <c r="AI94" s="155"/>
      <c r="AJ94" s="155"/>
      <c r="AK94" s="155"/>
      <c r="AL94" s="155"/>
      <c r="AM94" s="156">
        <f t="shared" si="133"/>
        <v>31743</v>
      </c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6">
        <f t="shared" si="134"/>
        <v>0</v>
      </c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6">
        <f t="shared" si="135"/>
        <v>0</v>
      </c>
      <c r="BL94" s="15">
        <f t="shared" si="144"/>
        <v>0</v>
      </c>
      <c r="BM94" s="37">
        <f t="shared" si="142"/>
        <v>0</v>
      </c>
    </row>
    <row r="95" spans="1:65" ht="22.5" x14ac:dyDescent="0.2">
      <c r="A95" s="279"/>
      <c r="B95" s="13" t="s">
        <v>282</v>
      </c>
      <c r="C95" s="14" t="s">
        <v>283</v>
      </c>
      <c r="D95" s="14" t="s">
        <v>284</v>
      </c>
      <c r="E95" s="13"/>
      <c r="F95" s="13">
        <v>1869391</v>
      </c>
      <c r="G95" s="13"/>
      <c r="H95" s="13"/>
      <c r="I95" s="155"/>
      <c r="J95" s="157">
        <f t="shared" si="161"/>
        <v>1869391</v>
      </c>
      <c r="K95" s="212"/>
      <c r="L95" s="13"/>
      <c r="M95" s="212"/>
      <c r="N95" s="155"/>
      <c r="O95" s="212"/>
      <c r="P95" s="155"/>
      <c r="Q95" s="212"/>
      <c r="R95" s="155">
        <f t="shared" si="137"/>
        <v>1869391</v>
      </c>
      <c r="S95" s="15">
        <f>R95-'Modello CE'!H348</f>
        <v>0</v>
      </c>
      <c r="T95" s="155">
        <f t="shared" si="143"/>
        <v>1869391</v>
      </c>
      <c r="U95" s="155">
        <f t="shared" si="139"/>
        <v>0</v>
      </c>
      <c r="V95" s="155">
        <f t="shared" si="145"/>
        <v>1869391</v>
      </c>
      <c r="W95" s="155">
        <f t="shared" si="146"/>
        <v>0</v>
      </c>
      <c r="X95" s="155">
        <f t="shared" si="140"/>
        <v>0</v>
      </c>
      <c r="Y95" s="155">
        <f t="shared" si="147"/>
        <v>0</v>
      </c>
      <c r="Z95" s="15">
        <f t="shared" si="148"/>
        <v>0</v>
      </c>
      <c r="AA95" s="213">
        <v>1869391</v>
      </c>
      <c r="AB95" s="213"/>
      <c r="AC95" s="213"/>
      <c r="AD95" s="213"/>
      <c r="AE95" s="15">
        <f t="shared" si="149"/>
        <v>0</v>
      </c>
      <c r="AF95" s="155"/>
      <c r="AG95" s="155">
        <v>1869391</v>
      </c>
      <c r="AH95" s="155"/>
      <c r="AI95" s="155"/>
      <c r="AJ95" s="155"/>
      <c r="AK95" s="155"/>
      <c r="AL95" s="155"/>
      <c r="AM95" s="156">
        <f t="shared" si="133"/>
        <v>1869391</v>
      </c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6">
        <f t="shared" si="134"/>
        <v>0</v>
      </c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6">
        <f t="shared" si="135"/>
        <v>0</v>
      </c>
      <c r="BL95" s="15">
        <f t="shared" si="144"/>
        <v>0</v>
      </c>
      <c r="BM95" s="37">
        <f t="shared" si="142"/>
        <v>0</v>
      </c>
    </row>
    <row r="96" spans="1:65" x14ac:dyDescent="0.2">
      <c r="A96" s="279"/>
      <c r="B96" s="13" t="s">
        <v>285</v>
      </c>
      <c r="C96" s="14" t="s">
        <v>286</v>
      </c>
      <c r="D96" s="14" t="s">
        <v>287</v>
      </c>
      <c r="E96" s="13"/>
      <c r="F96" s="13">
        <v>553582</v>
      </c>
      <c r="G96" s="155"/>
      <c r="H96" s="155"/>
      <c r="I96" s="155"/>
      <c r="J96" s="157">
        <f t="shared" si="161"/>
        <v>553582</v>
      </c>
      <c r="K96" s="212"/>
      <c r="L96" s="155">
        <v>147218</v>
      </c>
      <c r="M96" s="212"/>
      <c r="N96" s="155"/>
      <c r="O96" s="212"/>
      <c r="P96" s="155"/>
      <c r="Q96" s="212"/>
      <c r="R96" s="155">
        <f>J96+L96+N96+P96</f>
        <v>700800</v>
      </c>
      <c r="S96" s="15">
        <f>R96-'Modello CE'!H356-'Modello CE'!H359</f>
        <v>0</v>
      </c>
      <c r="T96" s="155">
        <f t="shared" si="143"/>
        <v>553582</v>
      </c>
      <c r="U96" s="155">
        <f t="shared" si="139"/>
        <v>0</v>
      </c>
      <c r="V96" s="155">
        <f t="shared" si="145"/>
        <v>553582</v>
      </c>
      <c r="W96" s="155">
        <f t="shared" si="146"/>
        <v>147218</v>
      </c>
      <c r="X96" s="155">
        <f t="shared" si="140"/>
        <v>0</v>
      </c>
      <c r="Y96" s="155">
        <f t="shared" si="147"/>
        <v>147218</v>
      </c>
      <c r="Z96" s="15">
        <f t="shared" si="148"/>
        <v>0</v>
      </c>
      <c r="AA96" s="213">
        <f t="shared" si="160"/>
        <v>553582</v>
      </c>
      <c r="AB96" s="213"/>
      <c r="AC96" s="213"/>
      <c r="AD96" s="213"/>
      <c r="AE96" s="15">
        <f t="shared" si="149"/>
        <v>0</v>
      </c>
      <c r="AF96" s="155"/>
      <c r="AG96" s="155">
        <v>553582</v>
      </c>
      <c r="AH96" s="155"/>
      <c r="AI96" s="155"/>
      <c r="AJ96" s="155"/>
      <c r="AK96" s="155"/>
      <c r="AL96" s="155"/>
      <c r="AM96" s="156">
        <f t="shared" si="133"/>
        <v>553582</v>
      </c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6">
        <f t="shared" si="134"/>
        <v>0</v>
      </c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6">
        <f t="shared" si="135"/>
        <v>0</v>
      </c>
      <c r="BL96" s="15">
        <f t="shared" si="144"/>
        <v>0</v>
      </c>
      <c r="BM96" s="37">
        <f t="shared" si="142"/>
        <v>0</v>
      </c>
    </row>
    <row r="97" spans="1:65" x14ac:dyDescent="0.2">
      <c r="A97" s="279"/>
      <c r="B97" s="13" t="s">
        <v>288</v>
      </c>
      <c r="C97" s="14" t="s">
        <v>289</v>
      </c>
      <c r="D97" s="14" t="s">
        <v>290</v>
      </c>
      <c r="E97" s="13"/>
      <c r="F97" s="13"/>
      <c r="G97" s="155"/>
      <c r="H97" s="155"/>
      <c r="I97" s="155"/>
      <c r="J97" s="157">
        <f t="shared" si="161"/>
        <v>0</v>
      </c>
      <c r="K97" s="212"/>
      <c r="L97" s="155"/>
      <c r="M97" s="212"/>
      <c r="N97" s="155"/>
      <c r="O97" s="212"/>
      <c r="P97" s="155"/>
      <c r="Q97" s="212"/>
      <c r="R97" s="155">
        <f t="shared" si="137"/>
        <v>0</v>
      </c>
      <c r="S97" s="15">
        <f>R97-'Modello CE'!H361</f>
        <v>0</v>
      </c>
      <c r="T97" s="155">
        <f t="shared" si="143"/>
        <v>0</v>
      </c>
      <c r="U97" s="155">
        <f t="shared" si="139"/>
        <v>0</v>
      </c>
      <c r="V97" s="155">
        <f t="shared" si="145"/>
        <v>0</v>
      </c>
      <c r="W97" s="155">
        <f t="shared" si="146"/>
        <v>0</v>
      </c>
      <c r="X97" s="155">
        <f t="shared" si="140"/>
        <v>0</v>
      </c>
      <c r="Y97" s="155">
        <f t="shared" si="147"/>
        <v>0</v>
      </c>
      <c r="Z97" s="15">
        <f t="shared" si="148"/>
        <v>0</v>
      </c>
      <c r="AA97" s="213">
        <f t="shared" si="160"/>
        <v>0</v>
      </c>
      <c r="AB97" s="213"/>
      <c r="AC97" s="213"/>
      <c r="AD97" s="213"/>
      <c r="AE97" s="15">
        <f t="shared" si="149"/>
        <v>0</v>
      </c>
      <c r="AF97" s="155"/>
      <c r="AG97" s="155"/>
      <c r="AH97" s="155"/>
      <c r="AI97" s="155"/>
      <c r="AJ97" s="155"/>
      <c r="AK97" s="155"/>
      <c r="AL97" s="155"/>
      <c r="AM97" s="156">
        <f t="shared" si="133"/>
        <v>0</v>
      </c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6">
        <f t="shared" si="134"/>
        <v>0</v>
      </c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6">
        <f t="shared" si="135"/>
        <v>0</v>
      </c>
      <c r="BL97" s="15">
        <f t="shared" si="144"/>
        <v>0</v>
      </c>
      <c r="BM97" s="37">
        <f t="shared" si="142"/>
        <v>0</v>
      </c>
    </row>
    <row r="98" spans="1:65" ht="22.5" x14ac:dyDescent="0.2">
      <c r="A98" s="279"/>
      <c r="B98" s="13" t="s">
        <v>291</v>
      </c>
      <c r="C98" s="14" t="s">
        <v>292</v>
      </c>
      <c r="D98" s="14" t="s">
        <v>293</v>
      </c>
      <c r="E98" s="13"/>
      <c r="F98" s="13">
        <v>1973022</v>
      </c>
      <c r="G98" s="155"/>
      <c r="H98" s="155"/>
      <c r="I98" s="155"/>
      <c r="J98" s="157">
        <f t="shared" si="161"/>
        <v>1973022</v>
      </c>
      <c r="K98" s="212"/>
      <c r="L98" s="155"/>
      <c r="M98" s="212"/>
      <c r="N98" s="155"/>
      <c r="O98" s="212"/>
      <c r="P98" s="155"/>
      <c r="Q98" s="212"/>
      <c r="R98" s="155">
        <f>J98+L98+N98+P98</f>
        <v>1973022</v>
      </c>
      <c r="S98" s="15">
        <f>R98-'Modello CE'!H268</f>
        <v>0</v>
      </c>
      <c r="T98" s="155">
        <f t="shared" si="143"/>
        <v>1973022</v>
      </c>
      <c r="U98" s="155">
        <f t="shared" si="139"/>
        <v>0</v>
      </c>
      <c r="V98" s="155">
        <f>T98+U98</f>
        <v>1973022</v>
      </c>
      <c r="W98" s="155">
        <f t="shared" si="146"/>
        <v>0</v>
      </c>
      <c r="X98" s="155">
        <f t="shared" si="140"/>
        <v>0</v>
      </c>
      <c r="Y98" s="155">
        <f t="shared" si="147"/>
        <v>0</v>
      </c>
      <c r="Z98" s="15">
        <f t="shared" si="148"/>
        <v>0</v>
      </c>
      <c r="AA98" s="213">
        <v>876146</v>
      </c>
      <c r="AB98" s="213">
        <v>1089625</v>
      </c>
      <c r="AC98" s="213">
        <v>7251</v>
      </c>
      <c r="AD98" s="213"/>
      <c r="AE98" s="15">
        <f t="shared" si="149"/>
        <v>0</v>
      </c>
      <c r="AF98" s="155"/>
      <c r="AG98" s="155">
        <v>876146</v>
      </c>
      <c r="AH98" s="155"/>
      <c r="AI98" s="155"/>
      <c r="AJ98" s="155"/>
      <c r="AK98" s="155"/>
      <c r="AL98" s="155"/>
      <c r="AM98" s="156">
        <f t="shared" si="133"/>
        <v>876146</v>
      </c>
      <c r="AN98" s="155"/>
      <c r="AO98" s="155"/>
      <c r="AP98" s="155"/>
      <c r="AQ98" s="155"/>
      <c r="AR98" s="155"/>
      <c r="AS98" s="155"/>
      <c r="AT98" s="155">
        <v>1089625</v>
      </c>
      <c r="AU98" s="155"/>
      <c r="AV98" s="155"/>
      <c r="AW98" s="155"/>
      <c r="AX98" s="155"/>
      <c r="AY98" s="155"/>
      <c r="AZ98" s="156">
        <f t="shared" si="134"/>
        <v>1089625</v>
      </c>
      <c r="BA98" s="155"/>
      <c r="BB98" s="155"/>
      <c r="BC98" s="155"/>
      <c r="BD98" s="155"/>
      <c r="BE98" s="155"/>
      <c r="BF98" s="155"/>
      <c r="BG98" s="155"/>
      <c r="BH98" s="155">
        <v>7251</v>
      </c>
      <c r="BI98" s="155"/>
      <c r="BJ98" s="155"/>
      <c r="BK98" s="156">
        <f t="shared" si="135"/>
        <v>7251</v>
      </c>
      <c r="BL98" s="15">
        <f t="shared" si="144"/>
        <v>0</v>
      </c>
      <c r="BM98" s="37">
        <f t="shared" si="142"/>
        <v>0</v>
      </c>
    </row>
    <row r="99" spans="1:65" x14ac:dyDescent="0.2">
      <c r="A99" s="279"/>
      <c r="B99" s="13" t="s">
        <v>294</v>
      </c>
      <c r="C99" s="14" t="s">
        <v>295</v>
      </c>
      <c r="D99" s="14" t="s">
        <v>296</v>
      </c>
      <c r="E99" s="13"/>
      <c r="F99" s="13">
        <v>156154</v>
      </c>
      <c r="G99" s="155"/>
      <c r="H99" s="155"/>
      <c r="I99" s="155"/>
      <c r="J99" s="157">
        <f t="shared" si="161"/>
        <v>156154</v>
      </c>
      <c r="K99" s="212"/>
      <c r="L99" s="155"/>
      <c r="M99" s="212"/>
      <c r="N99" s="155"/>
      <c r="O99" s="212"/>
      <c r="P99" s="155"/>
      <c r="Q99" s="212"/>
      <c r="R99" s="155">
        <f t="shared" si="137"/>
        <v>156154</v>
      </c>
      <c r="S99" s="15">
        <f>R99-'Modello CE'!H553</f>
        <v>0</v>
      </c>
      <c r="T99" s="155">
        <f t="shared" si="143"/>
        <v>156154</v>
      </c>
      <c r="U99" s="155">
        <f t="shared" si="139"/>
        <v>0</v>
      </c>
      <c r="V99" s="155">
        <f t="shared" si="145"/>
        <v>156154</v>
      </c>
      <c r="W99" s="155">
        <f t="shared" si="146"/>
        <v>0</v>
      </c>
      <c r="X99" s="155">
        <f t="shared" si="140"/>
        <v>0</v>
      </c>
      <c r="Y99" s="155">
        <f t="shared" si="147"/>
        <v>0</v>
      </c>
      <c r="Z99" s="15">
        <f t="shared" si="148"/>
        <v>0</v>
      </c>
      <c r="AA99" s="213">
        <v>66789</v>
      </c>
      <c r="AB99" s="213">
        <v>88617</v>
      </c>
      <c r="AC99" s="213">
        <v>748</v>
      </c>
      <c r="AD99" s="213"/>
      <c r="AE99" s="15">
        <f t="shared" si="149"/>
        <v>0</v>
      </c>
      <c r="AF99" s="155"/>
      <c r="AG99" s="155">
        <v>66789</v>
      </c>
      <c r="AH99" s="155"/>
      <c r="AI99" s="155"/>
      <c r="AJ99" s="155"/>
      <c r="AK99" s="155"/>
      <c r="AL99" s="155"/>
      <c r="AM99" s="156">
        <f t="shared" si="133"/>
        <v>66789</v>
      </c>
      <c r="AN99" s="155"/>
      <c r="AO99" s="155"/>
      <c r="AP99" s="155"/>
      <c r="AQ99" s="155"/>
      <c r="AR99" s="155"/>
      <c r="AS99" s="155"/>
      <c r="AT99" s="155">
        <v>88617</v>
      </c>
      <c r="AU99" s="155"/>
      <c r="AV99" s="155"/>
      <c r="AW99" s="155"/>
      <c r="AX99" s="155"/>
      <c r="AY99" s="155"/>
      <c r="AZ99" s="156">
        <f t="shared" si="134"/>
        <v>88617</v>
      </c>
      <c r="BA99" s="155"/>
      <c r="BB99" s="155"/>
      <c r="BC99" s="155"/>
      <c r="BD99" s="155"/>
      <c r="BE99" s="155"/>
      <c r="BF99" s="155"/>
      <c r="BG99" s="155"/>
      <c r="BH99" s="155">
        <v>748</v>
      </c>
      <c r="BI99" s="155"/>
      <c r="BJ99" s="155"/>
      <c r="BK99" s="156">
        <f t="shared" si="135"/>
        <v>748</v>
      </c>
      <c r="BL99" s="15">
        <f t="shared" si="144"/>
        <v>0</v>
      </c>
      <c r="BM99" s="37">
        <f t="shared" si="142"/>
        <v>0</v>
      </c>
    </row>
    <row r="100" spans="1:65" s="37" customFormat="1" x14ac:dyDescent="0.2">
      <c r="A100" s="280"/>
      <c r="B100" s="17" t="s">
        <v>297</v>
      </c>
      <c r="C100" s="14"/>
      <c r="D100" s="18" t="s">
        <v>298</v>
      </c>
      <c r="E100" s="17">
        <f>SUM(E91:E99)</f>
        <v>525981</v>
      </c>
      <c r="F100" s="17">
        <f t="shared" ref="F100:I100" si="162">SUM(F91:F99)</f>
        <v>4552149</v>
      </c>
      <c r="G100" s="17">
        <f t="shared" si="162"/>
        <v>0</v>
      </c>
      <c r="H100" s="17">
        <f t="shared" si="162"/>
        <v>0</v>
      </c>
      <c r="I100" s="17">
        <f t="shared" si="162"/>
        <v>0</v>
      </c>
      <c r="J100" s="17">
        <f t="shared" si="136"/>
        <v>5078130</v>
      </c>
      <c r="K100" s="214"/>
      <c r="L100" s="17">
        <f>SUM(L91:L99)</f>
        <v>18488604</v>
      </c>
      <c r="M100" s="214"/>
      <c r="N100" s="17">
        <f>SUM(N91:N99)</f>
        <v>490101</v>
      </c>
      <c r="O100" s="214"/>
      <c r="P100" s="17">
        <f>SUM(P91:P99)</f>
        <v>0</v>
      </c>
      <c r="Q100" s="214"/>
      <c r="R100" s="17">
        <f>SUM(R91:R99)</f>
        <v>24056835</v>
      </c>
      <c r="S100" s="19"/>
      <c r="T100" s="213">
        <f>J100</f>
        <v>5078130</v>
      </c>
      <c r="U100" s="17">
        <f>SUM(U91:U99)</f>
        <v>381055</v>
      </c>
      <c r="V100" s="213">
        <f>T100+U100</f>
        <v>5459185</v>
      </c>
      <c r="W100" s="213">
        <f>L100</f>
        <v>18488604</v>
      </c>
      <c r="X100" s="17">
        <f>SUM(X91:X99)</f>
        <v>109046</v>
      </c>
      <c r="Y100" s="213">
        <f>W100+X100</f>
        <v>18597650</v>
      </c>
      <c r="Z100" s="15">
        <f t="shared" si="148"/>
        <v>0</v>
      </c>
      <c r="AA100" s="232">
        <f>SUM(AA92:AA99)</f>
        <v>4272944</v>
      </c>
      <c r="AB100" s="213">
        <f>SUM(AB91:AB99)</f>
        <v>1178242</v>
      </c>
      <c r="AC100" s="213">
        <f>SUM(AC91:AC99)</f>
        <v>7999</v>
      </c>
      <c r="AD100" s="213">
        <f>SUM(AD91:AD99)</f>
        <v>0</v>
      </c>
      <c r="AE100" s="15">
        <f t="shared" si="149"/>
        <v>0</v>
      </c>
      <c r="AF100" s="213">
        <f t="shared" ref="AF100" si="163">SUM(AF91:AF99)</f>
        <v>0</v>
      </c>
      <c r="AG100" s="213">
        <f t="shared" ref="AG100" si="164">SUM(AG91:AG99)</f>
        <v>4272944</v>
      </c>
      <c r="AH100" s="213">
        <f t="shared" ref="AH100" si="165">SUM(AH91:AH99)</f>
        <v>0</v>
      </c>
      <c r="AI100" s="213">
        <f t="shared" ref="AI100" si="166">SUM(AI91:AI99)</f>
        <v>0</v>
      </c>
      <c r="AJ100" s="213">
        <f t="shared" ref="AJ100" si="167">SUM(AJ91:AJ99)</f>
        <v>0</v>
      </c>
      <c r="AK100" s="213">
        <f t="shared" ref="AK100" si="168">SUM(AK91:AK99)</f>
        <v>0</v>
      </c>
      <c r="AL100" s="213">
        <f t="shared" ref="AL100" si="169">SUM(AL91:AL99)</f>
        <v>0</v>
      </c>
      <c r="AM100" s="213">
        <f t="shared" ref="AM100" si="170">SUM(AM91:AM99)</f>
        <v>4272944</v>
      </c>
      <c r="AN100" s="213">
        <f t="shared" ref="AN100" si="171">SUM(AN91:AN99)</f>
        <v>0</v>
      </c>
      <c r="AO100" s="213">
        <f t="shared" ref="AO100" si="172">SUM(AO91:AO99)</f>
        <v>0</v>
      </c>
      <c r="AP100" s="213">
        <f t="shared" ref="AP100" si="173">SUM(AP91:AP99)</f>
        <v>0</v>
      </c>
      <c r="AQ100" s="213">
        <f t="shared" ref="AQ100" si="174">SUM(AQ91:AQ99)</f>
        <v>0</v>
      </c>
      <c r="AR100" s="213">
        <f t="shared" ref="AR100" si="175">SUM(AR91:AR99)</f>
        <v>0</v>
      </c>
      <c r="AS100" s="213">
        <f t="shared" ref="AS100" si="176">SUM(AS91:AS99)</f>
        <v>0</v>
      </c>
      <c r="AT100" s="213">
        <f t="shared" ref="AT100" si="177">SUM(AT91:AT99)</f>
        <v>1178242</v>
      </c>
      <c r="AU100" s="213">
        <f t="shared" ref="AU100" si="178">SUM(AU91:AU99)</f>
        <v>0</v>
      </c>
      <c r="AV100" s="213">
        <f t="shared" ref="AV100" si="179">SUM(AV91:AV99)</f>
        <v>0</v>
      </c>
      <c r="AW100" s="213">
        <f t="shared" ref="AW100" si="180">SUM(AW91:AW99)</f>
        <v>0</v>
      </c>
      <c r="AX100" s="213">
        <f t="shared" ref="AX100" si="181">SUM(AX91:AX99)</f>
        <v>0</v>
      </c>
      <c r="AY100" s="213">
        <f t="shared" ref="AY100" si="182">SUM(AY91:AY99)</f>
        <v>0</v>
      </c>
      <c r="AZ100" s="213">
        <f t="shared" ref="AZ100" si="183">SUM(AZ91:AZ99)</f>
        <v>1178242</v>
      </c>
      <c r="BA100" s="213">
        <f t="shared" ref="BA100" si="184">SUM(BA91:BA99)</f>
        <v>0</v>
      </c>
      <c r="BB100" s="213">
        <f t="shared" ref="BB100" si="185">SUM(BB91:BB99)</f>
        <v>0</v>
      </c>
      <c r="BC100" s="213">
        <f t="shared" ref="BC100" si="186">SUM(BC91:BC99)</f>
        <v>0</v>
      </c>
      <c r="BD100" s="213">
        <f t="shared" ref="BD100" si="187">SUM(BD91:BD99)</f>
        <v>0</v>
      </c>
      <c r="BE100" s="213">
        <f t="shared" ref="BE100" si="188">SUM(BE91:BE99)</f>
        <v>0</v>
      </c>
      <c r="BF100" s="213">
        <f t="shared" ref="BF100" si="189">SUM(BF91:BF99)</f>
        <v>0</v>
      </c>
      <c r="BG100" s="213">
        <f t="shared" ref="BG100" si="190">SUM(BG91:BG99)</f>
        <v>0</v>
      </c>
      <c r="BH100" s="213">
        <f t="shared" ref="BH100" si="191">SUM(BH91:BH99)</f>
        <v>7999</v>
      </c>
      <c r="BI100" s="213">
        <f t="shared" ref="BI100" si="192">SUM(BI91:BI99)</f>
        <v>0</v>
      </c>
      <c r="BJ100" s="213">
        <f t="shared" ref="BJ100" si="193">SUM(BJ91:BJ99)</f>
        <v>0</v>
      </c>
      <c r="BK100" s="213">
        <f t="shared" ref="BK100" si="194">SUM(BK91:BK99)</f>
        <v>7999</v>
      </c>
      <c r="BL100" s="15">
        <f t="shared" si="144"/>
        <v>0</v>
      </c>
      <c r="BM100" s="37">
        <f t="shared" si="142"/>
        <v>0</v>
      </c>
    </row>
    <row r="101" spans="1:65" x14ac:dyDescent="0.2">
      <c r="A101" s="278" t="s">
        <v>299</v>
      </c>
      <c r="B101" s="13" t="s">
        <v>300</v>
      </c>
      <c r="C101" s="14" t="s">
        <v>301</v>
      </c>
      <c r="D101" s="14" t="s">
        <v>302</v>
      </c>
      <c r="E101" s="13">
        <v>334248</v>
      </c>
      <c r="F101" s="13">
        <v>3133</v>
      </c>
      <c r="G101" s="13">
        <v>11405</v>
      </c>
      <c r="H101" s="13">
        <v>965</v>
      </c>
      <c r="I101" s="13">
        <v>685</v>
      </c>
      <c r="J101" s="157">
        <f t="shared" si="136"/>
        <v>350436</v>
      </c>
      <c r="K101" s="16"/>
      <c r="L101" s="13">
        <v>134215</v>
      </c>
      <c r="M101" s="16"/>
      <c r="N101" s="13"/>
      <c r="O101" s="16"/>
      <c r="P101" s="13"/>
      <c r="Q101" s="16"/>
      <c r="R101" s="155">
        <f t="shared" si="137"/>
        <v>484651</v>
      </c>
      <c r="S101" s="15">
        <f>R101-'Modello CE'!H309</f>
        <v>0</v>
      </c>
      <c r="T101" s="155">
        <f t="shared" si="143"/>
        <v>350436</v>
      </c>
      <c r="U101" s="155">
        <f t="shared" si="139"/>
        <v>0</v>
      </c>
      <c r="V101" s="155">
        <f t="shared" si="145"/>
        <v>350436</v>
      </c>
      <c r="W101" s="155">
        <f t="shared" si="146"/>
        <v>134215</v>
      </c>
      <c r="X101" s="155">
        <f t="shared" si="140"/>
        <v>0</v>
      </c>
      <c r="Y101" s="155">
        <f t="shared" si="147"/>
        <v>134215</v>
      </c>
      <c r="Z101" s="15">
        <f t="shared" si="148"/>
        <v>0</v>
      </c>
      <c r="AA101" s="213">
        <v>327840</v>
      </c>
      <c r="AB101" s="327">
        <v>22596</v>
      </c>
      <c r="AC101" s="327"/>
      <c r="AD101" s="327"/>
      <c r="AE101" s="15">
        <f t="shared" si="149"/>
        <v>0</v>
      </c>
      <c r="AF101" s="155">
        <v>17800</v>
      </c>
      <c r="AG101" s="155">
        <f>AA101-AF101-AH101-AI101-AJ101</f>
        <v>308786</v>
      </c>
      <c r="AH101" s="155"/>
      <c r="AI101" s="155">
        <v>1254</v>
      </c>
      <c r="AJ101" s="155"/>
      <c r="AK101" s="155"/>
      <c r="AL101" s="155"/>
      <c r="AM101" s="156">
        <f t="shared" si="133"/>
        <v>327840</v>
      </c>
      <c r="AN101" s="155"/>
      <c r="AO101" s="155"/>
      <c r="AP101" s="155"/>
      <c r="AQ101" s="155"/>
      <c r="AR101" s="155">
        <v>786</v>
      </c>
      <c r="AS101" s="155"/>
      <c r="AT101" s="155">
        <v>1656</v>
      </c>
      <c r="AU101" s="155"/>
      <c r="AV101" s="155"/>
      <c r="AW101" s="155">
        <v>20154</v>
      </c>
      <c r="AX101" s="155"/>
      <c r="AY101" s="155"/>
      <c r="AZ101" s="156">
        <f t="shared" si="134"/>
        <v>22596</v>
      </c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6">
        <f t="shared" si="135"/>
        <v>0</v>
      </c>
      <c r="BL101" s="15">
        <f t="shared" si="144"/>
        <v>0</v>
      </c>
      <c r="BM101" s="37">
        <f t="shared" si="142"/>
        <v>0</v>
      </c>
    </row>
    <row r="102" spans="1:65" x14ac:dyDescent="0.2">
      <c r="A102" s="279"/>
      <c r="B102" s="13" t="s">
        <v>303</v>
      </c>
      <c r="C102" s="14" t="s">
        <v>304</v>
      </c>
      <c r="D102" s="14" t="s">
        <v>305</v>
      </c>
      <c r="E102" s="13">
        <v>1065247</v>
      </c>
      <c r="F102" s="13">
        <v>389715</v>
      </c>
      <c r="G102" s="13">
        <v>398500</v>
      </c>
      <c r="H102" s="13">
        <v>98745</v>
      </c>
      <c r="I102" s="13">
        <v>75369</v>
      </c>
      <c r="J102" s="157">
        <f t="shared" si="136"/>
        <v>2027576</v>
      </c>
      <c r="K102" s="16"/>
      <c r="L102" s="13">
        <v>2121500</v>
      </c>
      <c r="M102" s="16"/>
      <c r="N102" s="13">
        <v>83398</v>
      </c>
      <c r="O102" s="16"/>
      <c r="P102" s="13"/>
      <c r="Q102" s="16"/>
      <c r="R102" s="155">
        <f t="shared" si="137"/>
        <v>4232474</v>
      </c>
      <c r="S102" s="15">
        <f>R102-'Modello CE'!H310</f>
        <v>0</v>
      </c>
      <c r="T102" s="155">
        <f t="shared" si="143"/>
        <v>2027576</v>
      </c>
      <c r="U102" s="155">
        <f t="shared" si="139"/>
        <v>64842</v>
      </c>
      <c r="V102" s="155">
        <f t="shared" si="145"/>
        <v>2092418</v>
      </c>
      <c r="W102" s="155">
        <f t="shared" si="146"/>
        <v>2121500</v>
      </c>
      <c r="X102" s="155">
        <f t="shared" si="140"/>
        <v>18556</v>
      </c>
      <c r="Y102" s="155">
        <f t="shared" si="147"/>
        <v>2140056</v>
      </c>
      <c r="Z102" s="15">
        <f t="shared" si="148"/>
        <v>0</v>
      </c>
      <c r="AA102" s="213">
        <v>1720532</v>
      </c>
      <c r="AB102" s="327">
        <v>369387</v>
      </c>
      <c r="AC102" s="327">
        <v>2499</v>
      </c>
      <c r="AD102" s="327"/>
      <c r="AE102" s="15">
        <f t="shared" si="149"/>
        <v>0</v>
      </c>
      <c r="AF102" s="155">
        <v>21415</v>
      </c>
      <c r="AG102" s="155">
        <f t="shared" ref="AG102:AG122" si="195">AA102-AF102-AH102-AI102-AJ102</f>
        <v>1699117</v>
      </c>
      <c r="AH102" s="155"/>
      <c r="AI102" s="155"/>
      <c r="AJ102" s="155"/>
      <c r="AK102" s="155"/>
      <c r="AL102" s="155"/>
      <c r="AM102" s="156">
        <f t="shared" si="133"/>
        <v>1720532</v>
      </c>
      <c r="AN102" s="155"/>
      <c r="AO102" s="155"/>
      <c r="AP102" s="155"/>
      <c r="AQ102" s="155"/>
      <c r="AR102" s="155">
        <v>912</v>
      </c>
      <c r="AS102" s="155"/>
      <c r="AT102" s="155">
        <v>147958</v>
      </c>
      <c r="AU102" s="155"/>
      <c r="AV102" s="155"/>
      <c r="AW102" s="155">
        <v>220517</v>
      </c>
      <c r="AX102" s="155"/>
      <c r="AY102" s="155"/>
      <c r="AZ102" s="156">
        <f t="shared" si="134"/>
        <v>369387</v>
      </c>
      <c r="BA102" s="155"/>
      <c r="BB102" s="155"/>
      <c r="BC102" s="155"/>
      <c r="BD102" s="155"/>
      <c r="BE102" s="155"/>
      <c r="BF102" s="155"/>
      <c r="BG102" s="155"/>
      <c r="BH102" s="155">
        <v>2499</v>
      </c>
      <c r="BI102" s="155"/>
      <c r="BJ102" s="155"/>
      <c r="BK102" s="156">
        <f t="shared" si="135"/>
        <v>2499</v>
      </c>
      <c r="BL102" s="15">
        <f t="shared" si="144"/>
        <v>0</v>
      </c>
      <c r="BM102" s="37">
        <f t="shared" si="142"/>
        <v>0</v>
      </c>
    </row>
    <row r="103" spans="1:65" x14ac:dyDescent="0.2">
      <c r="A103" s="279"/>
      <c r="B103" s="13" t="s">
        <v>306</v>
      </c>
      <c r="C103" s="14" t="s">
        <v>1319</v>
      </c>
      <c r="D103" s="14" t="s">
        <v>1245</v>
      </c>
      <c r="E103" s="13">
        <v>1323323</v>
      </c>
      <c r="F103" s="13">
        <v>109874</v>
      </c>
      <c r="G103" s="13">
        <v>38547</v>
      </c>
      <c r="H103" s="13">
        <v>1978</v>
      </c>
      <c r="I103" s="13">
        <v>28888</v>
      </c>
      <c r="J103" s="157">
        <f t="shared" si="136"/>
        <v>1502610</v>
      </c>
      <c r="K103" s="16"/>
      <c r="L103" s="13">
        <v>99874</v>
      </c>
      <c r="M103" s="16"/>
      <c r="N103" s="13">
        <v>126491</v>
      </c>
      <c r="O103" s="16"/>
      <c r="P103" s="13"/>
      <c r="Q103" s="16"/>
      <c r="R103" s="155">
        <f t="shared" si="137"/>
        <v>1728975</v>
      </c>
      <c r="S103" s="15">
        <f>R103-'Modello CE'!H312-'Modello CE'!H313</f>
        <v>0</v>
      </c>
      <c r="T103" s="155">
        <f t="shared" si="143"/>
        <v>1502610</v>
      </c>
      <c r="U103" s="155">
        <f t="shared" si="139"/>
        <v>98347</v>
      </c>
      <c r="V103" s="155">
        <f t="shared" si="145"/>
        <v>1600957</v>
      </c>
      <c r="W103" s="155">
        <f t="shared" si="146"/>
        <v>99874</v>
      </c>
      <c r="X103" s="155">
        <f t="shared" si="140"/>
        <v>28144</v>
      </c>
      <c r="Y103" s="155">
        <f t="shared" si="147"/>
        <v>128018</v>
      </c>
      <c r="Z103" s="15">
        <f t="shared" si="148"/>
        <v>0</v>
      </c>
      <c r="AA103" s="213">
        <f t="shared" si="160"/>
        <v>1600957</v>
      </c>
      <c r="AB103" s="327"/>
      <c r="AC103" s="327"/>
      <c r="AD103" s="327"/>
      <c r="AE103" s="15">
        <f t="shared" si="149"/>
        <v>0</v>
      </c>
      <c r="AF103" s="155">
        <v>12518</v>
      </c>
      <c r="AG103" s="155">
        <f t="shared" si="195"/>
        <v>1587091</v>
      </c>
      <c r="AH103" s="155">
        <v>192</v>
      </c>
      <c r="AI103" s="155">
        <v>1156</v>
      </c>
      <c r="AJ103" s="155"/>
      <c r="AK103" s="155"/>
      <c r="AL103" s="155"/>
      <c r="AM103" s="156">
        <f t="shared" si="133"/>
        <v>1600957</v>
      </c>
      <c r="AN103" s="155"/>
      <c r="AO103" s="155"/>
      <c r="AP103" s="155"/>
      <c r="AQ103" s="155"/>
      <c r="AR103" s="155"/>
      <c r="AS103" s="155"/>
      <c r="AT103" s="155">
        <v>0</v>
      </c>
      <c r="AU103" s="155"/>
      <c r="AV103" s="155"/>
      <c r="AW103" s="155"/>
      <c r="AX103" s="155"/>
      <c r="AY103" s="155"/>
      <c r="AZ103" s="156">
        <f t="shared" si="134"/>
        <v>0</v>
      </c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6">
        <f t="shared" si="135"/>
        <v>0</v>
      </c>
      <c r="BL103" s="15">
        <f t="shared" si="144"/>
        <v>0</v>
      </c>
      <c r="BM103" s="37">
        <f t="shared" si="142"/>
        <v>0</v>
      </c>
    </row>
    <row r="104" spans="1:65" x14ac:dyDescent="0.2">
      <c r="A104" s="279"/>
      <c r="B104" s="13" t="s">
        <v>307</v>
      </c>
      <c r="C104" s="14" t="s">
        <v>308</v>
      </c>
      <c r="D104" s="14" t="s">
        <v>309</v>
      </c>
      <c r="E104" s="13"/>
      <c r="F104" s="13"/>
      <c r="G104" s="13"/>
      <c r="H104" s="13"/>
      <c r="I104" s="13"/>
      <c r="J104" s="157">
        <f t="shared" si="136"/>
        <v>0</v>
      </c>
      <c r="K104" s="16"/>
      <c r="L104" s="13"/>
      <c r="M104" s="16"/>
      <c r="N104" s="13"/>
      <c r="O104" s="16"/>
      <c r="P104" s="13"/>
      <c r="Q104" s="16"/>
      <c r="R104" s="155">
        <f t="shared" si="137"/>
        <v>0</v>
      </c>
      <c r="S104" s="15">
        <f>R104-'Modello CE'!H314</f>
        <v>0</v>
      </c>
      <c r="T104" s="155">
        <f t="shared" si="143"/>
        <v>0</v>
      </c>
      <c r="U104" s="155">
        <f t="shared" si="139"/>
        <v>0</v>
      </c>
      <c r="V104" s="155">
        <f t="shared" si="145"/>
        <v>0</v>
      </c>
      <c r="W104" s="155">
        <f t="shared" si="146"/>
        <v>0</v>
      </c>
      <c r="X104" s="155">
        <f t="shared" si="140"/>
        <v>0</v>
      </c>
      <c r="Y104" s="155">
        <f t="shared" si="147"/>
        <v>0</v>
      </c>
      <c r="Z104" s="15">
        <f t="shared" si="148"/>
        <v>0</v>
      </c>
      <c r="AA104" s="213">
        <f t="shared" si="160"/>
        <v>0</v>
      </c>
      <c r="AB104" s="327"/>
      <c r="AC104" s="327"/>
      <c r="AD104" s="327"/>
      <c r="AE104" s="15">
        <f t="shared" si="149"/>
        <v>0</v>
      </c>
      <c r="AF104" s="155"/>
      <c r="AG104" s="155"/>
      <c r="AH104" s="155"/>
      <c r="AI104" s="155"/>
      <c r="AJ104" s="155"/>
      <c r="AK104" s="155"/>
      <c r="AL104" s="155"/>
      <c r="AM104" s="156">
        <f t="shared" si="133"/>
        <v>0</v>
      </c>
      <c r="AN104" s="155"/>
      <c r="AO104" s="155"/>
      <c r="AP104" s="155"/>
      <c r="AQ104" s="155"/>
      <c r="AR104" s="155"/>
      <c r="AS104" s="155"/>
      <c r="AT104" s="155">
        <v>0</v>
      </c>
      <c r="AU104" s="155"/>
      <c r="AV104" s="155"/>
      <c r="AW104" s="155"/>
      <c r="AX104" s="155"/>
      <c r="AY104" s="155"/>
      <c r="AZ104" s="156">
        <f t="shared" si="134"/>
        <v>0</v>
      </c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6">
        <f t="shared" si="135"/>
        <v>0</v>
      </c>
      <c r="BL104" s="15">
        <f t="shared" si="144"/>
        <v>0</v>
      </c>
      <c r="BM104" s="37">
        <f t="shared" si="142"/>
        <v>0</v>
      </c>
    </row>
    <row r="105" spans="1:65" x14ac:dyDescent="0.2">
      <c r="A105" s="279"/>
      <c r="B105" s="13" t="s">
        <v>310</v>
      </c>
      <c r="C105" s="14" t="s">
        <v>311</v>
      </c>
      <c r="D105" s="14" t="s">
        <v>312</v>
      </c>
      <c r="E105" s="13"/>
      <c r="F105" s="13"/>
      <c r="G105" s="13"/>
      <c r="H105" s="13"/>
      <c r="I105" s="13"/>
      <c r="J105" s="157">
        <f t="shared" si="136"/>
        <v>0</v>
      </c>
      <c r="K105" s="16"/>
      <c r="L105" s="13"/>
      <c r="M105" s="16"/>
      <c r="N105" s="13"/>
      <c r="O105" s="16"/>
      <c r="P105" s="13"/>
      <c r="Q105" s="16"/>
      <c r="R105" s="155">
        <f t="shared" si="137"/>
        <v>0</v>
      </c>
      <c r="S105" s="15">
        <f>R105-'Modello CE'!H315</f>
        <v>0</v>
      </c>
      <c r="T105" s="155">
        <f t="shared" si="143"/>
        <v>0</v>
      </c>
      <c r="U105" s="155">
        <f t="shared" si="139"/>
        <v>0</v>
      </c>
      <c r="V105" s="155">
        <f t="shared" si="145"/>
        <v>0</v>
      </c>
      <c r="W105" s="155">
        <f t="shared" si="146"/>
        <v>0</v>
      </c>
      <c r="X105" s="155">
        <f t="shared" si="140"/>
        <v>0</v>
      </c>
      <c r="Y105" s="155">
        <f t="shared" si="147"/>
        <v>0</v>
      </c>
      <c r="Z105" s="15">
        <f t="shared" si="148"/>
        <v>0</v>
      </c>
      <c r="AA105" s="213">
        <f t="shared" si="160"/>
        <v>0</v>
      </c>
      <c r="AB105" s="327"/>
      <c r="AC105" s="327"/>
      <c r="AD105" s="327"/>
      <c r="AE105" s="15">
        <f t="shared" si="149"/>
        <v>0</v>
      </c>
      <c r="AF105" s="155"/>
      <c r="AG105" s="155"/>
      <c r="AH105" s="155"/>
      <c r="AI105" s="155"/>
      <c r="AJ105" s="155"/>
      <c r="AK105" s="155"/>
      <c r="AL105" s="155"/>
      <c r="AM105" s="156">
        <f t="shared" si="133"/>
        <v>0</v>
      </c>
      <c r="AN105" s="155"/>
      <c r="AO105" s="155"/>
      <c r="AP105" s="155"/>
      <c r="AQ105" s="155"/>
      <c r="AR105" s="155"/>
      <c r="AS105" s="155"/>
      <c r="AT105" s="155">
        <v>0</v>
      </c>
      <c r="AU105" s="155"/>
      <c r="AV105" s="155"/>
      <c r="AW105" s="155"/>
      <c r="AX105" s="155"/>
      <c r="AY105" s="155"/>
      <c r="AZ105" s="156">
        <f t="shared" si="134"/>
        <v>0</v>
      </c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6">
        <f t="shared" si="135"/>
        <v>0</v>
      </c>
      <c r="BL105" s="15">
        <f t="shared" si="144"/>
        <v>0</v>
      </c>
      <c r="BM105" s="37">
        <f t="shared" si="142"/>
        <v>0</v>
      </c>
    </row>
    <row r="106" spans="1:65" x14ac:dyDescent="0.2">
      <c r="A106" s="279"/>
      <c r="B106" s="13" t="s">
        <v>313</v>
      </c>
      <c r="C106" s="14" t="s">
        <v>314</v>
      </c>
      <c r="D106" s="14" t="s">
        <v>315</v>
      </c>
      <c r="E106" s="13"/>
      <c r="F106" s="13"/>
      <c r="G106" s="13"/>
      <c r="H106" s="13"/>
      <c r="I106" s="13"/>
      <c r="J106" s="157">
        <f t="shared" si="136"/>
        <v>0</v>
      </c>
      <c r="K106" s="16"/>
      <c r="L106" s="13"/>
      <c r="M106" s="16"/>
      <c r="N106" s="13"/>
      <c r="O106" s="16"/>
      <c r="P106" s="13"/>
      <c r="Q106" s="16"/>
      <c r="R106" s="155">
        <f t="shared" si="137"/>
        <v>0</v>
      </c>
      <c r="S106" s="15">
        <f>R106-'Modello CE'!H316</f>
        <v>0</v>
      </c>
      <c r="T106" s="155">
        <f t="shared" si="143"/>
        <v>0</v>
      </c>
      <c r="U106" s="155">
        <f t="shared" si="139"/>
        <v>0</v>
      </c>
      <c r="V106" s="155">
        <f t="shared" si="145"/>
        <v>0</v>
      </c>
      <c r="W106" s="155">
        <f t="shared" si="146"/>
        <v>0</v>
      </c>
      <c r="X106" s="155">
        <f t="shared" si="140"/>
        <v>0</v>
      </c>
      <c r="Y106" s="155">
        <f t="shared" si="147"/>
        <v>0</v>
      </c>
      <c r="Z106" s="15">
        <f t="shared" si="148"/>
        <v>0</v>
      </c>
      <c r="AA106" s="213">
        <f t="shared" si="160"/>
        <v>0</v>
      </c>
      <c r="AB106" s="327"/>
      <c r="AC106" s="327"/>
      <c r="AD106" s="327"/>
      <c r="AE106" s="15">
        <f t="shared" si="149"/>
        <v>0</v>
      </c>
      <c r="AF106" s="155"/>
      <c r="AG106" s="155"/>
      <c r="AH106" s="155"/>
      <c r="AI106" s="155"/>
      <c r="AJ106" s="155"/>
      <c r="AK106" s="155"/>
      <c r="AL106" s="155"/>
      <c r="AM106" s="156">
        <f t="shared" si="133"/>
        <v>0</v>
      </c>
      <c r="AN106" s="155"/>
      <c r="AO106" s="155"/>
      <c r="AP106" s="155"/>
      <c r="AQ106" s="155"/>
      <c r="AR106" s="155"/>
      <c r="AS106" s="155"/>
      <c r="AT106" s="155">
        <v>0</v>
      </c>
      <c r="AU106" s="155"/>
      <c r="AV106" s="155"/>
      <c r="AW106" s="155"/>
      <c r="AX106" s="155"/>
      <c r="AY106" s="155"/>
      <c r="AZ106" s="156">
        <f t="shared" si="134"/>
        <v>0</v>
      </c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6">
        <f t="shared" si="135"/>
        <v>0</v>
      </c>
      <c r="BL106" s="15">
        <f t="shared" si="144"/>
        <v>0</v>
      </c>
      <c r="BM106" s="37">
        <f t="shared" si="142"/>
        <v>0</v>
      </c>
    </row>
    <row r="107" spans="1:65" x14ac:dyDescent="0.2">
      <c r="A107" s="279"/>
      <c r="B107" s="13" t="s">
        <v>316</v>
      </c>
      <c r="C107" s="14" t="s">
        <v>317</v>
      </c>
      <c r="D107" s="14" t="s">
        <v>318</v>
      </c>
      <c r="E107" s="13">
        <v>616352</v>
      </c>
      <c r="F107" s="13">
        <v>101261</v>
      </c>
      <c r="G107" s="13">
        <v>203502</v>
      </c>
      <c r="H107" s="13"/>
      <c r="I107" s="13">
        <v>1168</v>
      </c>
      <c r="J107" s="157">
        <f t="shared" si="136"/>
        <v>922283</v>
      </c>
      <c r="K107" s="16"/>
      <c r="L107" s="13">
        <v>2507</v>
      </c>
      <c r="M107" s="16"/>
      <c r="N107" s="13"/>
      <c r="O107" s="16"/>
      <c r="P107" s="13"/>
      <c r="Q107" s="16"/>
      <c r="R107" s="155">
        <f t="shared" si="137"/>
        <v>924790</v>
      </c>
      <c r="S107" s="15">
        <f>R107-'Modello CE'!H317</f>
        <v>0</v>
      </c>
      <c r="T107" s="155">
        <f t="shared" si="143"/>
        <v>922283</v>
      </c>
      <c r="U107" s="155">
        <f t="shared" si="139"/>
        <v>0</v>
      </c>
      <c r="V107" s="155">
        <f t="shared" si="145"/>
        <v>922283</v>
      </c>
      <c r="W107" s="155">
        <f t="shared" si="146"/>
        <v>2507</v>
      </c>
      <c r="X107" s="155">
        <f t="shared" si="140"/>
        <v>0</v>
      </c>
      <c r="Y107" s="155">
        <f t="shared" si="147"/>
        <v>2507</v>
      </c>
      <c r="Z107" s="15">
        <f t="shared" si="148"/>
        <v>0</v>
      </c>
      <c r="AA107" s="213">
        <v>633783</v>
      </c>
      <c r="AB107" s="327">
        <v>288500</v>
      </c>
      <c r="AC107" s="327"/>
      <c r="AD107" s="327"/>
      <c r="AE107" s="15">
        <f t="shared" si="149"/>
        <v>0</v>
      </c>
      <c r="AF107" s="155">
        <v>11138</v>
      </c>
      <c r="AG107" s="155">
        <f t="shared" si="195"/>
        <v>621976</v>
      </c>
      <c r="AH107" s="155"/>
      <c r="AI107" s="155">
        <v>669</v>
      </c>
      <c r="AJ107" s="155"/>
      <c r="AK107" s="155"/>
      <c r="AL107" s="155"/>
      <c r="AM107" s="156">
        <f t="shared" si="133"/>
        <v>633783</v>
      </c>
      <c r="AN107" s="155"/>
      <c r="AO107" s="155"/>
      <c r="AP107" s="155"/>
      <c r="AQ107" s="155"/>
      <c r="AR107" s="155">
        <v>5632</v>
      </c>
      <c r="AS107" s="155"/>
      <c r="AT107" s="155">
        <v>129603</v>
      </c>
      <c r="AU107" s="155"/>
      <c r="AV107" s="155"/>
      <c r="AW107" s="155">
        <v>153265</v>
      </c>
      <c r="AX107" s="155"/>
      <c r="AY107" s="155"/>
      <c r="AZ107" s="156">
        <f t="shared" si="134"/>
        <v>288500</v>
      </c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6">
        <f t="shared" si="135"/>
        <v>0</v>
      </c>
      <c r="BL107" s="15">
        <f t="shared" si="144"/>
        <v>0</v>
      </c>
      <c r="BM107" s="37">
        <f t="shared" si="142"/>
        <v>0</v>
      </c>
    </row>
    <row r="108" spans="1:65" x14ac:dyDescent="0.2">
      <c r="A108" s="279"/>
      <c r="B108" s="13" t="s">
        <v>319</v>
      </c>
      <c r="C108" s="14" t="s">
        <v>320</v>
      </c>
      <c r="D108" s="14" t="s">
        <v>321</v>
      </c>
      <c r="E108" s="13">
        <v>251328</v>
      </c>
      <c r="F108" s="13">
        <v>103201</v>
      </c>
      <c r="G108" s="13">
        <v>78621</v>
      </c>
      <c r="H108" s="13">
        <v>6201</v>
      </c>
      <c r="I108" s="13">
        <v>35221</v>
      </c>
      <c r="J108" s="157">
        <f t="shared" si="136"/>
        <v>474572</v>
      </c>
      <c r="K108" s="16"/>
      <c r="L108" s="13">
        <v>204268</v>
      </c>
      <c r="M108" s="16"/>
      <c r="N108" s="13">
        <v>62923</v>
      </c>
      <c r="O108" s="16"/>
      <c r="P108" s="13"/>
      <c r="Q108" s="16"/>
      <c r="R108" s="155">
        <f t="shared" si="137"/>
        <v>741763</v>
      </c>
      <c r="S108" s="15">
        <f>R108-'Modello CE'!H318</f>
        <v>0</v>
      </c>
      <c r="T108" s="155">
        <f t="shared" si="143"/>
        <v>474572</v>
      </c>
      <c r="U108" s="155">
        <f t="shared" si="139"/>
        <v>48923</v>
      </c>
      <c r="V108" s="155">
        <f t="shared" si="145"/>
        <v>523495</v>
      </c>
      <c r="W108" s="155">
        <f t="shared" si="146"/>
        <v>204268</v>
      </c>
      <c r="X108" s="155">
        <f t="shared" si="140"/>
        <v>14000</v>
      </c>
      <c r="Y108" s="155">
        <f t="shared" si="147"/>
        <v>218268</v>
      </c>
      <c r="Z108" s="15">
        <f t="shared" si="148"/>
        <v>0</v>
      </c>
      <c r="AA108" s="213">
        <v>507687</v>
      </c>
      <c r="AB108" s="327">
        <v>14451</v>
      </c>
      <c r="AC108" s="327">
        <v>1357</v>
      </c>
      <c r="AD108" s="327"/>
      <c r="AE108" s="15">
        <f t="shared" si="149"/>
        <v>0</v>
      </c>
      <c r="AF108" s="155">
        <v>12139</v>
      </c>
      <c r="AG108" s="155">
        <f t="shared" si="195"/>
        <v>494979</v>
      </c>
      <c r="AH108" s="155"/>
      <c r="AI108" s="155">
        <v>569</v>
      </c>
      <c r="AJ108" s="155"/>
      <c r="AK108" s="155"/>
      <c r="AL108" s="155"/>
      <c r="AM108" s="156">
        <f t="shared" si="133"/>
        <v>507687</v>
      </c>
      <c r="AN108" s="155"/>
      <c r="AO108" s="155"/>
      <c r="AP108" s="155"/>
      <c r="AQ108" s="155"/>
      <c r="AR108" s="155">
        <v>1102</v>
      </c>
      <c r="AS108" s="155"/>
      <c r="AT108" s="155">
        <v>10884</v>
      </c>
      <c r="AU108" s="155"/>
      <c r="AV108" s="155"/>
      <c r="AW108" s="155">
        <v>2465</v>
      </c>
      <c r="AX108" s="155"/>
      <c r="AY108" s="155"/>
      <c r="AZ108" s="156">
        <f t="shared" si="134"/>
        <v>14451</v>
      </c>
      <c r="BA108" s="155"/>
      <c r="BB108" s="155"/>
      <c r="BC108" s="155"/>
      <c r="BD108" s="155"/>
      <c r="BE108" s="155"/>
      <c r="BF108" s="155"/>
      <c r="BG108" s="155"/>
      <c r="BH108" s="155">
        <v>1357</v>
      </c>
      <c r="BI108" s="155"/>
      <c r="BJ108" s="155"/>
      <c r="BK108" s="156">
        <f t="shared" si="135"/>
        <v>1357</v>
      </c>
      <c r="BL108" s="15">
        <f t="shared" si="144"/>
        <v>0</v>
      </c>
      <c r="BM108" s="37">
        <f t="shared" si="142"/>
        <v>0</v>
      </c>
    </row>
    <row r="109" spans="1:65" x14ac:dyDescent="0.2">
      <c r="A109" s="279"/>
      <c r="B109" s="13" t="s">
        <v>322</v>
      </c>
      <c r="C109" s="14" t="s">
        <v>323</v>
      </c>
      <c r="D109" s="14" t="s">
        <v>324</v>
      </c>
      <c r="E109" s="13">
        <v>1048696</v>
      </c>
      <c r="F109" s="13">
        <v>759988</v>
      </c>
      <c r="G109" s="13">
        <v>464597</v>
      </c>
      <c r="H109" s="13">
        <v>191698</v>
      </c>
      <c r="I109" s="13">
        <v>99499</v>
      </c>
      <c r="J109" s="157">
        <f t="shared" si="136"/>
        <v>2564478</v>
      </c>
      <c r="K109" s="16"/>
      <c r="L109" s="13">
        <v>1873320</v>
      </c>
      <c r="M109" s="16"/>
      <c r="N109" s="13">
        <v>303215</v>
      </c>
      <c r="O109" s="16"/>
      <c r="P109" s="13"/>
      <c r="Q109" s="16"/>
      <c r="R109" s="155">
        <f t="shared" si="137"/>
        <v>4741013</v>
      </c>
      <c r="S109" s="15">
        <f>R109-'Modello CE'!H319</f>
        <v>0</v>
      </c>
      <c r="T109" s="155">
        <f t="shared" si="143"/>
        <v>2564478</v>
      </c>
      <c r="U109" s="155">
        <f t="shared" si="139"/>
        <v>235751</v>
      </c>
      <c r="V109" s="155">
        <f t="shared" si="145"/>
        <v>2800229</v>
      </c>
      <c r="W109" s="155">
        <f t="shared" si="146"/>
        <v>1873320</v>
      </c>
      <c r="X109" s="155">
        <f t="shared" si="140"/>
        <v>67464</v>
      </c>
      <c r="Y109" s="155">
        <f t="shared" si="147"/>
        <v>1940784</v>
      </c>
      <c r="Z109" s="15">
        <f t="shared" si="148"/>
        <v>0</v>
      </c>
      <c r="AA109" s="213">
        <v>1553543</v>
      </c>
      <c r="AB109" s="327">
        <v>1242743</v>
      </c>
      <c r="AC109" s="327">
        <v>3943</v>
      </c>
      <c r="AD109" s="327"/>
      <c r="AE109" s="15">
        <f t="shared" si="149"/>
        <v>0</v>
      </c>
      <c r="AF109" s="155">
        <v>22136</v>
      </c>
      <c r="AG109" s="155">
        <f t="shared" si="195"/>
        <v>1530891</v>
      </c>
      <c r="AH109" s="155"/>
      <c r="AI109" s="155">
        <v>516</v>
      </c>
      <c r="AJ109" s="155"/>
      <c r="AK109" s="155"/>
      <c r="AL109" s="155"/>
      <c r="AM109" s="156">
        <f t="shared" si="133"/>
        <v>1553543</v>
      </c>
      <c r="AN109" s="155"/>
      <c r="AO109" s="155"/>
      <c r="AP109" s="155"/>
      <c r="AQ109" s="155"/>
      <c r="AR109" s="155">
        <v>24718</v>
      </c>
      <c r="AS109" s="155"/>
      <c r="AT109" s="155">
        <v>841495</v>
      </c>
      <c r="AU109" s="155"/>
      <c r="AV109" s="155"/>
      <c r="AW109" s="155">
        <v>376530</v>
      </c>
      <c r="AX109" s="155"/>
      <c r="AY109" s="155"/>
      <c r="AZ109" s="156">
        <f t="shared" si="134"/>
        <v>1242743</v>
      </c>
      <c r="BA109" s="155"/>
      <c r="BB109" s="155"/>
      <c r="BC109" s="155"/>
      <c r="BD109" s="155"/>
      <c r="BE109" s="155"/>
      <c r="BF109" s="155"/>
      <c r="BG109" s="155"/>
      <c r="BH109" s="155">
        <v>3943</v>
      </c>
      <c r="BI109" s="155"/>
      <c r="BJ109" s="155"/>
      <c r="BK109" s="156">
        <f t="shared" si="135"/>
        <v>3943</v>
      </c>
      <c r="BL109" s="15">
        <f t="shared" si="144"/>
        <v>0</v>
      </c>
      <c r="BM109" s="37">
        <f t="shared" si="142"/>
        <v>0</v>
      </c>
    </row>
    <row r="110" spans="1:65" x14ac:dyDescent="0.2">
      <c r="A110" s="279"/>
      <c r="B110" s="13" t="s">
        <v>325</v>
      </c>
      <c r="C110" s="14" t="s">
        <v>326</v>
      </c>
      <c r="D110" s="14" t="s">
        <v>327</v>
      </c>
      <c r="E110" s="13">
        <v>1025109</v>
      </c>
      <c r="F110" s="13">
        <v>203698</v>
      </c>
      <c r="G110" s="13">
        <v>188464</v>
      </c>
      <c r="H110" s="13">
        <v>39809</v>
      </c>
      <c r="I110" s="13">
        <v>12555</v>
      </c>
      <c r="J110" s="157">
        <f t="shared" si="136"/>
        <v>1469635</v>
      </c>
      <c r="K110" s="16"/>
      <c r="L110" s="13">
        <v>1327212</v>
      </c>
      <c r="M110" s="16"/>
      <c r="N110" s="13">
        <v>62263</v>
      </c>
      <c r="O110" s="16"/>
      <c r="P110" s="13"/>
      <c r="Q110" s="16"/>
      <c r="R110" s="155">
        <f t="shared" si="137"/>
        <v>2859110</v>
      </c>
      <c r="S110" s="15">
        <f>R110-'Modello CE'!H320</f>
        <v>0</v>
      </c>
      <c r="T110" s="155">
        <f t="shared" si="143"/>
        <v>1469635</v>
      </c>
      <c r="U110" s="155">
        <f t="shared" si="139"/>
        <v>48410</v>
      </c>
      <c r="V110" s="155">
        <f t="shared" si="145"/>
        <v>1518045</v>
      </c>
      <c r="W110" s="155">
        <f t="shared" si="146"/>
        <v>1327212</v>
      </c>
      <c r="X110" s="155">
        <f t="shared" si="140"/>
        <v>13853</v>
      </c>
      <c r="Y110" s="155">
        <f t="shared" si="147"/>
        <v>1341065</v>
      </c>
      <c r="Z110" s="15">
        <f t="shared" si="148"/>
        <v>0</v>
      </c>
      <c r="AA110" s="213">
        <v>1297676</v>
      </c>
      <c r="AB110" s="327">
        <f>V110-AA110</f>
        <v>220369</v>
      </c>
      <c r="AC110" s="327"/>
      <c r="AD110" s="327"/>
      <c r="AE110" s="15">
        <f t="shared" si="149"/>
        <v>0</v>
      </c>
      <c r="AF110" s="155">
        <v>11464</v>
      </c>
      <c r="AG110" s="155">
        <f t="shared" si="195"/>
        <v>1286212</v>
      </c>
      <c r="AH110" s="155"/>
      <c r="AI110" s="155"/>
      <c r="AJ110" s="155"/>
      <c r="AK110" s="155"/>
      <c r="AL110" s="155"/>
      <c r="AM110" s="156">
        <f t="shared" si="133"/>
        <v>1297676</v>
      </c>
      <c r="AN110" s="155"/>
      <c r="AO110" s="155"/>
      <c r="AP110" s="155"/>
      <c r="AQ110" s="155"/>
      <c r="AR110" s="155">
        <v>38174</v>
      </c>
      <c r="AS110" s="155"/>
      <c r="AT110" s="155">
        <v>101869</v>
      </c>
      <c r="AU110" s="155"/>
      <c r="AV110" s="155"/>
      <c r="AW110" s="155">
        <v>80326</v>
      </c>
      <c r="AX110" s="155"/>
      <c r="AY110" s="155"/>
      <c r="AZ110" s="156">
        <f t="shared" si="134"/>
        <v>220369</v>
      </c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6">
        <f t="shared" si="135"/>
        <v>0</v>
      </c>
      <c r="BL110" s="15">
        <f t="shared" si="144"/>
        <v>0</v>
      </c>
      <c r="BM110" s="37">
        <f t="shared" si="142"/>
        <v>0</v>
      </c>
    </row>
    <row r="111" spans="1:65" x14ac:dyDescent="0.2">
      <c r="A111" s="279"/>
      <c r="B111" s="13" t="s">
        <v>328</v>
      </c>
      <c r="C111" s="14" t="s">
        <v>329</v>
      </c>
      <c r="D111" s="14" t="s">
        <v>330</v>
      </c>
      <c r="E111" s="13"/>
      <c r="F111" s="13"/>
      <c r="G111" s="13"/>
      <c r="H111" s="13"/>
      <c r="I111" s="13"/>
      <c r="J111" s="157">
        <f t="shared" si="136"/>
        <v>0</v>
      </c>
      <c r="K111" s="16"/>
      <c r="L111" s="13"/>
      <c r="M111" s="16"/>
      <c r="N111" s="13"/>
      <c r="O111" s="16"/>
      <c r="P111" s="13"/>
      <c r="Q111" s="16"/>
      <c r="R111" s="155">
        <f t="shared" si="137"/>
        <v>0</v>
      </c>
      <c r="S111" s="15">
        <f>R111-'Modello CE'!H322</f>
        <v>0</v>
      </c>
      <c r="T111" s="155">
        <f t="shared" si="143"/>
        <v>0</v>
      </c>
      <c r="U111" s="155">
        <f t="shared" si="139"/>
        <v>0</v>
      </c>
      <c r="V111" s="155">
        <f t="shared" si="145"/>
        <v>0</v>
      </c>
      <c r="W111" s="155">
        <f t="shared" si="146"/>
        <v>0</v>
      </c>
      <c r="X111" s="155">
        <f t="shared" si="140"/>
        <v>0</v>
      </c>
      <c r="Y111" s="155">
        <f t="shared" si="147"/>
        <v>0</v>
      </c>
      <c r="Z111" s="15">
        <f t="shared" si="148"/>
        <v>0</v>
      </c>
      <c r="AA111" s="213">
        <f t="shared" si="160"/>
        <v>0</v>
      </c>
      <c r="AB111" s="327"/>
      <c r="AC111" s="327"/>
      <c r="AD111" s="327"/>
      <c r="AE111" s="15">
        <f t="shared" si="149"/>
        <v>0</v>
      </c>
      <c r="AF111" s="155"/>
      <c r="AG111" s="155"/>
      <c r="AH111" s="155"/>
      <c r="AI111" s="155"/>
      <c r="AJ111" s="155"/>
      <c r="AK111" s="155"/>
      <c r="AL111" s="155"/>
      <c r="AM111" s="156">
        <f t="shared" si="133"/>
        <v>0</v>
      </c>
      <c r="AN111" s="155"/>
      <c r="AO111" s="155"/>
      <c r="AP111" s="155"/>
      <c r="AQ111" s="155"/>
      <c r="AR111" s="155"/>
      <c r="AS111" s="155"/>
      <c r="AT111" s="155">
        <v>0</v>
      </c>
      <c r="AU111" s="155"/>
      <c r="AV111" s="155"/>
      <c r="AW111" s="155"/>
      <c r="AX111" s="155"/>
      <c r="AY111" s="155"/>
      <c r="AZ111" s="156">
        <f t="shared" si="134"/>
        <v>0</v>
      </c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6">
        <f t="shared" si="135"/>
        <v>0</v>
      </c>
      <c r="BL111" s="15">
        <f t="shared" si="144"/>
        <v>0</v>
      </c>
      <c r="BM111" s="37">
        <f t="shared" si="142"/>
        <v>0</v>
      </c>
    </row>
    <row r="112" spans="1:65" ht="22.5" x14ac:dyDescent="0.2">
      <c r="A112" s="279"/>
      <c r="B112" s="13" t="s">
        <v>331</v>
      </c>
      <c r="C112" s="14" t="s">
        <v>332</v>
      </c>
      <c r="D112" s="14" t="s">
        <v>1246</v>
      </c>
      <c r="E112" s="13"/>
      <c r="F112" s="13"/>
      <c r="G112" s="13"/>
      <c r="H112" s="13"/>
      <c r="I112" s="13"/>
      <c r="J112" s="157">
        <f t="shared" si="136"/>
        <v>0</v>
      </c>
      <c r="K112" s="16"/>
      <c r="L112" s="13"/>
      <c r="M112" s="16"/>
      <c r="N112" s="13"/>
      <c r="O112" s="16"/>
      <c r="P112" s="13"/>
      <c r="Q112" s="16"/>
      <c r="R112" s="155">
        <f t="shared" si="137"/>
        <v>0</v>
      </c>
      <c r="S112" s="15">
        <f>R112-'Modello CE'!H445+'Modello CE'!H446</f>
        <v>0</v>
      </c>
      <c r="T112" s="155">
        <f t="shared" si="143"/>
        <v>0</v>
      </c>
      <c r="U112" s="155">
        <f t="shared" si="139"/>
        <v>0</v>
      </c>
      <c r="V112" s="155">
        <f t="shared" si="145"/>
        <v>0</v>
      </c>
      <c r="W112" s="155">
        <f t="shared" si="146"/>
        <v>0</v>
      </c>
      <c r="X112" s="155">
        <f t="shared" si="140"/>
        <v>0</v>
      </c>
      <c r="Y112" s="155">
        <f t="shared" si="147"/>
        <v>0</v>
      </c>
      <c r="Z112" s="15">
        <f t="shared" si="148"/>
        <v>0</v>
      </c>
      <c r="AA112" s="213">
        <f t="shared" si="160"/>
        <v>0</v>
      </c>
      <c r="AB112" s="327"/>
      <c r="AC112" s="327"/>
      <c r="AD112" s="327"/>
      <c r="AE112" s="15">
        <f t="shared" si="149"/>
        <v>0</v>
      </c>
      <c r="AF112" s="155"/>
      <c r="AG112" s="155"/>
      <c r="AH112" s="155"/>
      <c r="AI112" s="155"/>
      <c r="AJ112" s="155"/>
      <c r="AK112" s="155"/>
      <c r="AL112" s="155"/>
      <c r="AM112" s="156">
        <f t="shared" si="133"/>
        <v>0</v>
      </c>
      <c r="AN112" s="155"/>
      <c r="AO112" s="155"/>
      <c r="AP112" s="155"/>
      <c r="AQ112" s="155"/>
      <c r="AR112" s="155"/>
      <c r="AS112" s="155"/>
      <c r="AT112" s="155">
        <v>0</v>
      </c>
      <c r="AU112" s="155"/>
      <c r="AV112" s="155"/>
      <c r="AW112" s="155"/>
      <c r="AX112" s="155"/>
      <c r="AY112" s="155"/>
      <c r="AZ112" s="156">
        <f t="shared" si="134"/>
        <v>0</v>
      </c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6">
        <f t="shared" si="135"/>
        <v>0</v>
      </c>
      <c r="BL112" s="15">
        <f t="shared" si="144"/>
        <v>0</v>
      </c>
      <c r="BM112" s="37">
        <f t="shared" si="142"/>
        <v>0</v>
      </c>
    </row>
    <row r="113" spans="1:65" x14ac:dyDescent="0.2">
      <c r="A113" s="279"/>
      <c r="B113" s="13" t="s">
        <v>333</v>
      </c>
      <c r="C113" s="14" t="s">
        <v>334</v>
      </c>
      <c r="D113" s="14" t="s">
        <v>335</v>
      </c>
      <c r="E113" s="13">
        <v>283554</v>
      </c>
      <c r="F113" s="13">
        <v>14128</v>
      </c>
      <c r="G113" s="13">
        <v>27293</v>
      </c>
      <c r="H113" s="13"/>
      <c r="I113" s="13"/>
      <c r="J113" s="157">
        <f t="shared" si="136"/>
        <v>324975</v>
      </c>
      <c r="K113" s="16"/>
      <c r="L113" s="13">
        <v>69874</v>
      </c>
      <c r="M113" s="16"/>
      <c r="N113" s="13"/>
      <c r="O113" s="16"/>
      <c r="P113" s="13"/>
      <c r="Q113" s="16"/>
      <c r="R113" s="155">
        <f t="shared" si="137"/>
        <v>394849</v>
      </c>
      <c r="S113" s="15">
        <f>R113-'Modello CE'!H323</f>
        <v>0</v>
      </c>
      <c r="T113" s="155">
        <f t="shared" si="143"/>
        <v>324975</v>
      </c>
      <c r="U113" s="155">
        <f t="shared" si="139"/>
        <v>0</v>
      </c>
      <c r="V113" s="155">
        <f t="shared" si="145"/>
        <v>324975</v>
      </c>
      <c r="W113" s="155">
        <f t="shared" si="146"/>
        <v>69874</v>
      </c>
      <c r="X113" s="155">
        <f t="shared" si="140"/>
        <v>0</v>
      </c>
      <c r="Y113" s="155">
        <f t="shared" si="147"/>
        <v>69874</v>
      </c>
      <c r="Z113" s="15">
        <f t="shared" si="148"/>
        <v>0</v>
      </c>
      <c r="AA113" s="213">
        <f t="shared" si="160"/>
        <v>324975</v>
      </c>
      <c r="AB113" s="327"/>
      <c r="AC113" s="327"/>
      <c r="AD113" s="327"/>
      <c r="AE113" s="15">
        <f t="shared" si="149"/>
        <v>0</v>
      </c>
      <c r="AF113" s="155"/>
      <c r="AG113" s="155">
        <f t="shared" si="195"/>
        <v>324975</v>
      </c>
      <c r="AH113" s="155"/>
      <c r="AI113" s="155"/>
      <c r="AJ113" s="155"/>
      <c r="AK113" s="155"/>
      <c r="AL113" s="155"/>
      <c r="AM113" s="156">
        <f t="shared" si="133"/>
        <v>324975</v>
      </c>
      <c r="AN113" s="155"/>
      <c r="AO113" s="155"/>
      <c r="AP113" s="155"/>
      <c r="AQ113" s="155"/>
      <c r="AR113" s="155"/>
      <c r="AS113" s="155"/>
      <c r="AT113" s="155">
        <v>0</v>
      </c>
      <c r="AU113" s="155"/>
      <c r="AV113" s="155"/>
      <c r="AW113" s="155"/>
      <c r="AX113" s="155"/>
      <c r="AY113" s="155"/>
      <c r="AZ113" s="156">
        <f t="shared" si="134"/>
        <v>0</v>
      </c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6">
        <f t="shared" si="135"/>
        <v>0</v>
      </c>
      <c r="BL113" s="15">
        <f t="shared" si="144"/>
        <v>0</v>
      </c>
      <c r="BM113" s="37">
        <f t="shared" si="142"/>
        <v>0</v>
      </c>
    </row>
    <row r="114" spans="1:65" x14ac:dyDescent="0.2">
      <c r="A114" s="279"/>
      <c r="B114" s="13" t="s">
        <v>336</v>
      </c>
      <c r="C114" s="14" t="s">
        <v>337</v>
      </c>
      <c r="D114" s="14" t="s">
        <v>338</v>
      </c>
      <c r="E114" s="13">
        <v>503415</v>
      </c>
      <c r="F114" s="13">
        <v>424365</v>
      </c>
      <c r="G114" s="13">
        <v>184368</v>
      </c>
      <c r="H114" s="13">
        <v>198300</v>
      </c>
      <c r="I114" s="13">
        <v>108778</v>
      </c>
      <c r="J114" s="157">
        <f t="shared" si="136"/>
        <v>1419226</v>
      </c>
      <c r="K114" s="16"/>
      <c r="L114" s="13">
        <v>6301547</v>
      </c>
      <c r="M114" s="16"/>
      <c r="N114" s="13">
        <v>332696</v>
      </c>
      <c r="O114" s="16"/>
      <c r="P114" s="13"/>
      <c r="Q114" s="16"/>
      <c r="R114" s="155">
        <f t="shared" si="137"/>
        <v>8053469</v>
      </c>
      <c r="S114" s="15">
        <f>R114-'Modello CE'!H324</f>
        <v>0</v>
      </c>
      <c r="T114" s="155">
        <f t="shared" si="143"/>
        <v>1419226</v>
      </c>
      <c r="U114" s="155">
        <f t="shared" si="139"/>
        <v>258672</v>
      </c>
      <c r="V114" s="155">
        <f t="shared" si="145"/>
        <v>1677898</v>
      </c>
      <c r="W114" s="155">
        <f t="shared" si="146"/>
        <v>6301547</v>
      </c>
      <c r="X114" s="155">
        <f t="shared" si="140"/>
        <v>74024</v>
      </c>
      <c r="Y114" s="155">
        <f t="shared" si="147"/>
        <v>6375571</v>
      </c>
      <c r="Z114" s="15">
        <f t="shared" si="148"/>
        <v>0</v>
      </c>
      <c r="AA114" s="213">
        <v>966214</v>
      </c>
      <c r="AB114" s="327">
        <f>V114-AA114</f>
        <v>711684</v>
      </c>
      <c r="AC114" s="327"/>
      <c r="AD114" s="327"/>
      <c r="AE114" s="15">
        <f t="shared" si="149"/>
        <v>0</v>
      </c>
      <c r="AF114" s="155"/>
      <c r="AG114" s="155">
        <f t="shared" si="195"/>
        <v>966214</v>
      </c>
      <c r="AH114" s="155"/>
      <c r="AI114" s="155"/>
      <c r="AJ114" s="155"/>
      <c r="AK114" s="155"/>
      <c r="AL114" s="155"/>
      <c r="AM114" s="156">
        <f t="shared" si="133"/>
        <v>966214</v>
      </c>
      <c r="AN114" s="155"/>
      <c r="AO114" s="155"/>
      <c r="AP114" s="155"/>
      <c r="AQ114" s="155"/>
      <c r="AR114" s="155"/>
      <c r="AS114" s="155"/>
      <c r="AT114" s="155">
        <v>273429</v>
      </c>
      <c r="AU114" s="155"/>
      <c r="AV114" s="155"/>
      <c r="AW114" s="155">
        <v>438255</v>
      </c>
      <c r="AX114" s="155"/>
      <c r="AY114" s="155"/>
      <c r="AZ114" s="156">
        <f t="shared" si="134"/>
        <v>711684</v>
      </c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6">
        <f t="shared" si="135"/>
        <v>0</v>
      </c>
      <c r="BL114" s="15">
        <f t="shared" si="144"/>
        <v>0</v>
      </c>
      <c r="BM114" s="37">
        <f t="shared" si="142"/>
        <v>0</v>
      </c>
    </row>
    <row r="115" spans="1:65" x14ac:dyDescent="0.2">
      <c r="A115" s="279"/>
      <c r="B115" s="13" t="s">
        <v>339</v>
      </c>
      <c r="C115" s="14" t="s">
        <v>340</v>
      </c>
      <c r="D115" s="14" t="s">
        <v>341</v>
      </c>
      <c r="E115" s="13"/>
      <c r="F115" s="13"/>
      <c r="G115" s="13"/>
      <c r="H115" s="13"/>
      <c r="I115" s="13"/>
      <c r="J115" s="157">
        <f t="shared" si="136"/>
        <v>0</v>
      </c>
      <c r="K115" s="16"/>
      <c r="L115" s="13">
        <v>2623403</v>
      </c>
      <c r="M115" s="16"/>
      <c r="N115" s="13"/>
      <c r="O115" s="16"/>
      <c r="P115" s="13"/>
      <c r="Q115" s="16"/>
      <c r="R115" s="155">
        <f t="shared" si="137"/>
        <v>2623403</v>
      </c>
      <c r="S115" s="15">
        <f>R115-('Modello CE'!H328-'Modello CE'!H334)</f>
        <v>0</v>
      </c>
      <c r="T115" s="155">
        <f t="shared" si="143"/>
        <v>0</v>
      </c>
      <c r="U115" s="155">
        <f t="shared" si="139"/>
        <v>0</v>
      </c>
      <c r="V115" s="155">
        <f t="shared" si="145"/>
        <v>0</v>
      </c>
      <c r="W115" s="155">
        <f t="shared" si="146"/>
        <v>2623403</v>
      </c>
      <c r="X115" s="155">
        <f t="shared" si="140"/>
        <v>0</v>
      </c>
      <c r="Y115" s="155">
        <f t="shared" si="147"/>
        <v>2623403</v>
      </c>
      <c r="Z115" s="15">
        <f t="shared" si="148"/>
        <v>0</v>
      </c>
      <c r="AA115" s="213">
        <f t="shared" si="160"/>
        <v>0</v>
      </c>
      <c r="AB115" s="327"/>
      <c r="AC115" s="327"/>
      <c r="AD115" s="327"/>
      <c r="AE115" s="15">
        <f t="shared" si="149"/>
        <v>0</v>
      </c>
      <c r="AF115" s="155"/>
      <c r="AG115" s="155"/>
      <c r="AH115" s="155"/>
      <c r="AI115" s="155"/>
      <c r="AJ115" s="155"/>
      <c r="AK115" s="155"/>
      <c r="AL115" s="155"/>
      <c r="AM115" s="156">
        <f t="shared" si="133"/>
        <v>0</v>
      </c>
      <c r="AN115" s="155"/>
      <c r="AO115" s="155"/>
      <c r="AP115" s="155"/>
      <c r="AQ115" s="155"/>
      <c r="AR115" s="155"/>
      <c r="AS115" s="155"/>
      <c r="AT115" s="155">
        <v>0</v>
      </c>
      <c r="AU115" s="155"/>
      <c r="AV115" s="155"/>
      <c r="AW115" s="155"/>
      <c r="AX115" s="155"/>
      <c r="AY115" s="155"/>
      <c r="AZ115" s="156">
        <f t="shared" si="134"/>
        <v>0</v>
      </c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6">
        <f t="shared" si="135"/>
        <v>0</v>
      </c>
      <c r="BL115" s="15">
        <f t="shared" si="144"/>
        <v>0</v>
      </c>
      <c r="BM115" s="37">
        <f t="shared" si="142"/>
        <v>0</v>
      </c>
    </row>
    <row r="116" spans="1:65" x14ac:dyDescent="0.2">
      <c r="A116" s="279"/>
      <c r="B116" s="13" t="s">
        <v>342</v>
      </c>
      <c r="C116" s="14" t="s">
        <v>343</v>
      </c>
      <c r="D116" s="14" t="s">
        <v>344</v>
      </c>
      <c r="E116" s="13">
        <v>1103086</v>
      </c>
      <c r="F116" s="13">
        <v>301416</v>
      </c>
      <c r="G116" s="13">
        <v>151511</v>
      </c>
      <c r="H116" s="13">
        <v>52328</v>
      </c>
      <c r="I116" s="13">
        <v>66612</v>
      </c>
      <c r="J116" s="157">
        <f t="shared" si="136"/>
        <v>1674953</v>
      </c>
      <c r="K116" s="16"/>
      <c r="L116" s="13">
        <v>547727</v>
      </c>
      <c r="M116" s="16"/>
      <c r="N116" s="13">
        <v>88338</v>
      </c>
      <c r="O116" s="16"/>
      <c r="P116" s="13"/>
      <c r="Q116" s="16"/>
      <c r="R116" s="155">
        <f t="shared" si="137"/>
        <v>2311018</v>
      </c>
      <c r="S116" s="15">
        <f>R116-'Modello CE'!H346</f>
        <v>0</v>
      </c>
      <c r="T116" s="155">
        <f t="shared" si="143"/>
        <v>1674953</v>
      </c>
      <c r="U116" s="155">
        <f t="shared" si="139"/>
        <v>68683</v>
      </c>
      <c r="V116" s="155">
        <f t="shared" si="145"/>
        <v>1743636</v>
      </c>
      <c r="W116" s="155">
        <f t="shared" si="146"/>
        <v>547727</v>
      </c>
      <c r="X116" s="155">
        <f t="shared" si="140"/>
        <v>19655</v>
      </c>
      <c r="Y116" s="155">
        <f t="shared" si="147"/>
        <v>567382</v>
      </c>
      <c r="Z116" s="15">
        <f t="shared" si="148"/>
        <v>0</v>
      </c>
      <c r="AA116" s="213">
        <v>1305956</v>
      </c>
      <c r="AB116" s="327">
        <f>V116-AA116</f>
        <v>437680</v>
      </c>
      <c r="AC116" s="327"/>
      <c r="AD116" s="327"/>
      <c r="AE116" s="15">
        <f t="shared" si="149"/>
        <v>0</v>
      </c>
      <c r="AF116" s="155">
        <v>6366</v>
      </c>
      <c r="AG116" s="155">
        <f t="shared" si="195"/>
        <v>1299590</v>
      </c>
      <c r="AH116" s="155"/>
      <c r="AI116" s="155"/>
      <c r="AJ116" s="155"/>
      <c r="AK116" s="155"/>
      <c r="AL116" s="155"/>
      <c r="AM116" s="156">
        <f t="shared" si="133"/>
        <v>1305956</v>
      </c>
      <c r="AN116" s="155"/>
      <c r="AO116" s="155"/>
      <c r="AP116" s="155"/>
      <c r="AQ116" s="155"/>
      <c r="AR116" s="155"/>
      <c r="AS116" s="155"/>
      <c r="AT116" s="155">
        <v>237802</v>
      </c>
      <c r="AU116" s="155"/>
      <c r="AV116" s="155"/>
      <c r="AW116" s="155">
        <v>199878</v>
      </c>
      <c r="AX116" s="155"/>
      <c r="AY116" s="155"/>
      <c r="AZ116" s="156">
        <f t="shared" si="134"/>
        <v>437680</v>
      </c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6">
        <f t="shared" si="135"/>
        <v>0</v>
      </c>
      <c r="BL116" s="15">
        <f t="shared" si="144"/>
        <v>0</v>
      </c>
      <c r="BM116" s="37">
        <f t="shared" si="142"/>
        <v>0</v>
      </c>
    </row>
    <row r="117" spans="1:65" x14ac:dyDescent="0.2">
      <c r="A117" s="279"/>
      <c r="B117" s="13" t="s">
        <v>345</v>
      </c>
      <c r="C117" s="14" t="s">
        <v>346</v>
      </c>
      <c r="D117" s="14" t="s">
        <v>347</v>
      </c>
      <c r="E117" s="13"/>
      <c r="F117" s="13"/>
      <c r="G117" s="13"/>
      <c r="H117" s="13"/>
      <c r="I117" s="13"/>
      <c r="J117" s="157">
        <f t="shared" si="136"/>
        <v>0</v>
      </c>
      <c r="K117" s="16"/>
      <c r="L117" s="13"/>
      <c r="M117" s="16"/>
      <c r="N117" s="13">
        <v>439</v>
      </c>
      <c r="O117" s="16"/>
      <c r="P117" s="13"/>
      <c r="Q117" s="16"/>
      <c r="R117" s="155">
        <f t="shared" si="137"/>
        <v>439</v>
      </c>
      <c r="S117" s="15">
        <f>R117-'Modello CE'!H347</f>
        <v>0</v>
      </c>
      <c r="T117" s="155">
        <f t="shared" si="143"/>
        <v>0</v>
      </c>
      <c r="U117" s="155">
        <f t="shared" si="139"/>
        <v>341</v>
      </c>
      <c r="V117" s="155">
        <f t="shared" si="145"/>
        <v>341</v>
      </c>
      <c r="W117" s="155">
        <f t="shared" si="146"/>
        <v>0</v>
      </c>
      <c r="X117" s="155">
        <f t="shared" si="140"/>
        <v>98</v>
      </c>
      <c r="Y117" s="155">
        <f t="shared" si="147"/>
        <v>98</v>
      </c>
      <c r="Z117" s="15">
        <f t="shared" si="148"/>
        <v>0</v>
      </c>
      <c r="AA117" s="213">
        <f t="shared" si="160"/>
        <v>341</v>
      </c>
      <c r="AB117" s="327"/>
      <c r="AC117" s="327"/>
      <c r="AD117" s="327"/>
      <c r="AE117" s="15">
        <f t="shared" si="149"/>
        <v>0</v>
      </c>
      <c r="AF117" s="155"/>
      <c r="AG117" s="155">
        <f t="shared" si="195"/>
        <v>341</v>
      </c>
      <c r="AH117" s="155"/>
      <c r="AI117" s="155"/>
      <c r="AJ117" s="155"/>
      <c r="AK117" s="155"/>
      <c r="AL117" s="155"/>
      <c r="AM117" s="156">
        <f t="shared" si="133"/>
        <v>341</v>
      </c>
      <c r="AN117" s="155"/>
      <c r="AO117" s="155"/>
      <c r="AP117" s="155"/>
      <c r="AQ117" s="155"/>
      <c r="AR117" s="155"/>
      <c r="AS117" s="155"/>
      <c r="AT117" s="155">
        <v>0</v>
      </c>
      <c r="AU117" s="155"/>
      <c r="AV117" s="155"/>
      <c r="AW117" s="155"/>
      <c r="AX117" s="155"/>
      <c r="AY117" s="155"/>
      <c r="AZ117" s="156">
        <f t="shared" si="134"/>
        <v>0</v>
      </c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6">
        <f t="shared" si="135"/>
        <v>0</v>
      </c>
      <c r="BL117" s="15">
        <f t="shared" si="144"/>
        <v>0</v>
      </c>
      <c r="BM117" s="37">
        <f t="shared" si="142"/>
        <v>0</v>
      </c>
    </row>
    <row r="118" spans="1:65" x14ac:dyDescent="0.2">
      <c r="A118" s="279"/>
      <c r="B118" s="13" t="s">
        <v>348</v>
      </c>
      <c r="C118" s="14" t="s">
        <v>349</v>
      </c>
      <c r="D118" s="14" t="s">
        <v>350</v>
      </c>
      <c r="E118" s="13"/>
      <c r="F118" s="13"/>
      <c r="G118" s="13"/>
      <c r="H118" s="13"/>
      <c r="I118" s="13"/>
      <c r="J118" s="157">
        <f t="shared" si="136"/>
        <v>0</v>
      </c>
      <c r="K118" s="16"/>
      <c r="L118" s="13"/>
      <c r="M118" s="16"/>
      <c r="N118" s="13">
        <v>610</v>
      </c>
      <c r="O118" s="16"/>
      <c r="P118" s="13"/>
      <c r="Q118" s="16"/>
      <c r="R118" s="155">
        <f t="shared" si="137"/>
        <v>610</v>
      </c>
      <c r="S118" s="15">
        <f>R118-'Modello CE'!H349</f>
        <v>0</v>
      </c>
      <c r="T118" s="155">
        <f t="shared" si="143"/>
        <v>0</v>
      </c>
      <c r="U118" s="155">
        <f t="shared" si="139"/>
        <v>474</v>
      </c>
      <c r="V118" s="155">
        <f t="shared" si="145"/>
        <v>474</v>
      </c>
      <c r="W118" s="155">
        <f t="shared" si="146"/>
        <v>0</v>
      </c>
      <c r="X118" s="155">
        <f t="shared" si="140"/>
        <v>136</v>
      </c>
      <c r="Y118" s="155">
        <f t="shared" si="147"/>
        <v>136</v>
      </c>
      <c r="Z118" s="15">
        <f t="shared" si="148"/>
        <v>0</v>
      </c>
      <c r="AA118" s="213">
        <f t="shared" si="160"/>
        <v>474</v>
      </c>
      <c r="AB118" s="327"/>
      <c r="AC118" s="327"/>
      <c r="AD118" s="327"/>
      <c r="AE118" s="15">
        <f t="shared" si="149"/>
        <v>0</v>
      </c>
      <c r="AF118" s="155"/>
      <c r="AG118" s="155">
        <f t="shared" si="195"/>
        <v>474</v>
      </c>
      <c r="AH118" s="155"/>
      <c r="AI118" s="155"/>
      <c r="AJ118" s="155"/>
      <c r="AK118" s="155"/>
      <c r="AL118" s="155"/>
      <c r="AM118" s="156">
        <f t="shared" si="133"/>
        <v>474</v>
      </c>
      <c r="AN118" s="155"/>
      <c r="AO118" s="155"/>
      <c r="AP118" s="155"/>
      <c r="AQ118" s="155"/>
      <c r="AR118" s="155"/>
      <c r="AS118" s="155"/>
      <c r="AT118" s="155">
        <v>0</v>
      </c>
      <c r="AU118" s="155"/>
      <c r="AV118" s="155"/>
      <c r="AW118" s="155"/>
      <c r="AX118" s="155"/>
      <c r="AY118" s="155"/>
      <c r="AZ118" s="156">
        <f t="shared" si="134"/>
        <v>0</v>
      </c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6">
        <f t="shared" si="135"/>
        <v>0</v>
      </c>
      <c r="BL118" s="15">
        <f t="shared" si="144"/>
        <v>0</v>
      </c>
      <c r="BM118" s="37">
        <f t="shared" si="142"/>
        <v>0</v>
      </c>
    </row>
    <row r="119" spans="1:65" x14ac:dyDescent="0.2">
      <c r="A119" s="279"/>
      <c r="B119" s="13" t="s">
        <v>351</v>
      </c>
      <c r="C119" s="14" t="s">
        <v>352</v>
      </c>
      <c r="D119" s="14" t="s">
        <v>353</v>
      </c>
      <c r="E119" s="13"/>
      <c r="F119" s="13"/>
      <c r="G119" s="13"/>
      <c r="H119" s="13"/>
      <c r="I119" s="13">
        <v>25136</v>
      </c>
      <c r="J119" s="157">
        <f t="shared" si="136"/>
        <v>25136</v>
      </c>
      <c r="K119" s="16"/>
      <c r="L119" s="13">
        <v>7801</v>
      </c>
      <c r="M119" s="16"/>
      <c r="N119" s="13">
        <v>6564</v>
      </c>
      <c r="O119" s="16"/>
      <c r="P119" s="13"/>
      <c r="Q119" s="16"/>
      <c r="R119" s="155">
        <f t="shared" si="137"/>
        <v>39501</v>
      </c>
      <c r="S119" s="15">
        <f>R119-'Modello CE'!H350</f>
        <v>0</v>
      </c>
      <c r="T119" s="155">
        <f t="shared" si="143"/>
        <v>25136</v>
      </c>
      <c r="U119" s="155">
        <f t="shared" si="139"/>
        <v>5104</v>
      </c>
      <c r="V119" s="155">
        <f t="shared" si="145"/>
        <v>30240</v>
      </c>
      <c r="W119" s="155">
        <f t="shared" si="146"/>
        <v>7801</v>
      </c>
      <c r="X119" s="155">
        <f t="shared" si="140"/>
        <v>1460</v>
      </c>
      <c r="Y119" s="155">
        <f t="shared" si="147"/>
        <v>9261</v>
      </c>
      <c r="Z119" s="15">
        <f t="shared" si="148"/>
        <v>0</v>
      </c>
      <c r="AA119" s="213">
        <f t="shared" si="160"/>
        <v>30240</v>
      </c>
      <c r="AB119" s="327"/>
      <c r="AC119" s="327"/>
      <c r="AD119" s="327"/>
      <c r="AE119" s="15">
        <f t="shared" si="149"/>
        <v>0</v>
      </c>
      <c r="AF119" s="155">
        <v>30240</v>
      </c>
      <c r="AG119" s="155">
        <f t="shared" si="195"/>
        <v>0</v>
      </c>
      <c r="AH119" s="155"/>
      <c r="AI119" s="155"/>
      <c r="AJ119" s="155"/>
      <c r="AK119" s="155"/>
      <c r="AL119" s="155"/>
      <c r="AM119" s="156">
        <f t="shared" si="133"/>
        <v>30240</v>
      </c>
      <c r="AN119" s="155"/>
      <c r="AO119" s="155"/>
      <c r="AP119" s="155"/>
      <c r="AQ119" s="155"/>
      <c r="AR119" s="155"/>
      <c r="AS119" s="155"/>
      <c r="AT119" s="155">
        <v>0</v>
      </c>
      <c r="AU119" s="155"/>
      <c r="AV119" s="155"/>
      <c r="AW119" s="155"/>
      <c r="AX119" s="155"/>
      <c r="AY119" s="155"/>
      <c r="AZ119" s="156">
        <f t="shared" si="134"/>
        <v>0</v>
      </c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6">
        <f t="shared" si="135"/>
        <v>0</v>
      </c>
      <c r="BL119" s="15">
        <f t="shared" si="144"/>
        <v>0</v>
      </c>
      <c r="BM119" s="37">
        <f t="shared" si="142"/>
        <v>0</v>
      </c>
    </row>
    <row r="120" spans="1:65" ht="22.5" x14ac:dyDescent="0.2">
      <c r="A120" s="279"/>
      <c r="B120" s="13" t="s">
        <v>354</v>
      </c>
      <c r="C120" s="14" t="s">
        <v>355</v>
      </c>
      <c r="D120" s="14" t="s">
        <v>356</v>
      </c>
      <c r="E120" s="13"/>
      <c r="F120" s="13"/>
      <c r="G120" s="13"/>
      <c r="H120" s="13"/>
      <c r="I120" s="13"/>
      <c r="J120" s="157">
        <f t="shared" si="136"/>
        <v>0</v>
      </c>
      <c r="K120" s="16"/>
      <c r="L120" s="13">
        <v>129286</v>
      </c>
      <c r="M120" s="16"/>
      <c r="N120" s="13"/>
      <c r="O120" s="16"/>
      <c r="P120" s="13"/>
      <c r="Q120" s="16"/>
      <c r="R120" s="155">
        <f t="shared" si="137"/>
        <v>129286</v>
      </c>
      <c r="S120" s="15">
        <f>R120-'Modello CE'!H351+'Modello CE'!H352</f>
        <v>0</v>
      </c>
      <c r="T120" s="155">
        <f t="shared" si="143"/>
        <v>0</v>
      </c>
      <c r="U120" s="155">
        <f t="shared" si="139"/>
        <v>0</v>
      </c>
      <c r="V120" s="155">
        <f t="shared" si="145"/>
        <v>0</v>
      </c>
      <c r="W120" s="155">
        <f t="shared" si="146"/>
        <v>129286</v>
      </c>
      <c r="X120" s="155">
        <f t="shared" si="140"/>
        <v>0</v>
      </c>
      <c r="Y120" s="155">
        <f t="shared" si="147"/>
        <v>129286</v>
      </c>
      <c r="Z120" s="15">
        <f t="shared" si="148"/>
        <v>0</v>
      </c>
      <c r="AA120" s="213">
        <f t="shared" si="160"/>
        <v>0</v>
      </c>
      <c r="AB120" s="327"/>
      <c r="AC120" s="327"/>
      <c r="AD120" s="327">
        <f t="shared" ref="AD102:AD121" si="196">AA120-AB120-AC120</f>
        <v>0</v>
      </c>
      <c r="AE120" s="15">
        <f t="shared" si="149"/>
        <v>0</v>
      </c>
      <c r="AF120" s="155"/>
      <c r="AG120" s="155"/>
      <c r="AH120" s="155"/>
      <c r="AI120" s="155"/>
      <c r="AJ120" s="155"/>
      <c r="AK120" s="155"/>
      <c r="AL120" s="155"/>
      <c r="AM120" s="156">
        <f t="shared" si="133"/>
        <v>0</v>
      </c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6">
        <f t="shared" si="134"/>
        <v>0</v>
      </c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6">
        <f t="shared" si="135"/>
        <v>0</v>
      </c>
      <c r="BL120" s="15">
        <f t="shared" si="144"/>
        <v>0</v>
      </c>
      <c r="BM120" s="37">
        <f t="shared" si="142"/>
        <v>0</v>
      </c>
    </row>
    <row r="121" spans="1:65" x14ac:dyDescent="0.2">
      <c r="A121" s="279"/>
      <c r="B121" s="13" t="s">
        <v>357</v>
      </c>
      <c r="C121" s="14" t="s">
        <v>358</v>
      </c>
      <c r="D121" s="14" t="s">
        <v>359</v>
      </c>
      <c r="E121" s="13"/>
      <c r="F121" s="13"/>
      <c r="G121" s="13"/>
      <c r="H121" s="13"/>
      <c r="I121" s="13"/>
      <c r="J121" s="157">
        <f t="shared" si="136"/>
        <v>0</v>
      </c>
      <c r="K121" s="16"/>
      <c r="L121" s="13">
        <v>47547</v>
      </c>
      <c r="M121" s="16"/>
      <c r="N121" s="13"/>
      <c r="O121" s="16"/>
      <c r="P121" s="13"/>
      <c r="Q121" s="16"/>
      <c r="R121" s="155">
        <f t="shared" si="137"/>
        <v>47547</v>
      </c>
      <c r="S121" s="15">
        <f>R121-'Modello CE'!H354</f>
        <v>0</v>
      </c>
      <c r="T121" s="155">
        <f t="shared" si="143"/>
        <v>0</v>
      </c>
      <c r="U121" s="155">
        <f t="shared" si="139"/>
        <v>0</v>
      </c>
      <c r="V121" s="155">
        <f t="shared" si="145"/>
        <v>0</v>
      </c>
      <c r="W121" s="155">
        <f t="shared" si="146"/>
        <v>47547</v>
      </c>
      <c r="X121" s="155">
        <f t="shared" si="140"/>
        <v>0</v>
      </c>
      <c r="Y121" s="155">
        <f t="shared" si="147"/>
        <v>47547</v>
      </c>
      <c r="Z121" s="15">
        <f t="shared" si="148"/>
        <v>0</v>
      </c>
      <c r="AA121" s="213">
        <f t="shared" si="160"/>
        <v>0</v>
      </c>
      <c r="AB121" s="327"/>
      <c r="AC121" s="327"/>
      <c r="AD121" s="327">
        <f t="shared" si="196"/>
        <v>0</v>
      </c>
      <c r="AE121" s="15">
        <f t="shared" si="149"/>
        <v>0</v>
      </c>
      <c r="AF121" s="155"/>
      <c r="AG121" s="155"/>
      <c r="AH121" s="155"/>
      <c r="AI121" s="155"/>
      <c r="AJ121" s="155"/>
      <c r="AK121" s="155"/>
      <c r="AL121" s="155"/>
      <c r="AM121" s="156">
        <f t="shared" si="133"/>
        <v>0</v>
      </c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6">
        <f t="shared" si="134"/>
        <v>0</v>
      </c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6">
        <f t="shared" si="135"/>
        <v>0</v>
      </c>
      <c r="BL121" s="15">
        <f t="shared" si="144"/>
        <v>0</v>
      </c>
      <c r="BM121" s="37">
        <f t="shared" si="142"/>
        <v>0</v>
      </c>
    </row>
    <row r="122" spans="1:65" x14ac:dyDescent="0.2">
      <c r="A122" s="279"/>
      <c r="B122" s="13" t="s">
        <v>360</v>
      </c>
      <c r="C122" s="14" t="s">
        <v>361</v>
      </c>
      <c r="D122" s="14" t="s">
        <v>362</v>
      </c>
      <c r="E122" s="13">
        <v>51328</v>
      </c>
      <c r="F122" s="13"/>
      <c r="G122" s="13"/>
      <c r="H122" s="13"/>
      <c r="I122" s="13">
        <v>15301</v>
      </c>
      <c r="J122" s="157">
        <f t="shared" si="136"/>
        <v>66629</v>
      </c>
      <c r="K122" s="16"/>
      <c r="L122" s="13">
        <v>123687</v>
      </c>
      <c r="M122" s="16"/>
      <c r="N122" s="13">
        <v>5805</v>
      </c>
      <c r="O122" s="16"/>
      <c r="P122" s="13"/>
      <c r="Q122" s="16"/>
      <c r="R122" s="155">
        <f t="shared" si="137"/>
        <v>196121</v>
      </c>
      <c r="S122" s="15">
        <f>R122-'Modello CE'!H357+'Modello CE'!H360+'Modello CE'!H362</f>
        <v>0</v>
      </c>
      <c r="T122" s="155">
        <f t="shared" si="143"/>
        <v>66629</v>
      </c>
      <c r="U122" s="155">
        <f t="shared" si="139"/>
        <v>4513</v>
      </c>
      <c r="V122" s="155">
        <f t="shared" si="145"/>
        <v>71142</v>
      </c>
      <c r="W122" s="155">
        <f t="shared" si="146"/>
        <v>123687</v>
      </c>
      <c r="X122" s="155">
        <f t="shared" si="140"/>
        <v>1292</v>
      </c>
      <c r="Y122" s="155">
        <f t="shared" si="147"/>
        <v>124979</v>
      </c>
      <c r="Z122" s="15">
        <f t="shared" si="148"/>
        <v>0</v>
      </c>
      <c r="AA122" s="213">
        <f t="shared" si="160"/>
        <v>71142</v>
      </c>
      <c r="AB122" s="213"/>
      <c r="AC122" s="213"/>
      <c r="AD122" s="213"/>
      <c r="AE122" s="15">
        <f t="shared" si="149"/>
        <v>0</v>
      </c>
      <c r="AF122" s="155"/>
      <c r="AG122" s="155">
        <f t="shared" si="195"/>
        <v>71142</v>
      </c>
      <c r="AH122" s="155"/>
      <c r="AI122" s="155"/>
      <c r="AJ122" s="155"/>
      <c r="AK122" s="155"/>
      <c r="AL122" s="155"/>
      <c r="AM122" s="156">
        <f t="shared" si="133"/>
        <v>71142</v>
      </c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6">
        <f t="shared" si="134"/>
        <v>0</v>
      </c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6">
        <f t="shared" si="135"/>
        <v>0</v>
      </c>
      <c r="BL122" s="15">
        <f t="shared" si="144"/>
        <v>0</v>
      </c>
      <c r="BM122" s="37">
        <f t="shared" si="142"/>
        <v>0</v>
      </c>
    </row>
    <row r="123" spans="1:65" s="37" customFormat="1" x14ac:dyDescent="0.2">
      <c r="A123" s="280"/>
      <c r="B123" s="17" t="s">
        <v>363</v>
      </c>
      <c r="C123" s="14"/>
      <c r="D123" s="18" t="s">
        <v>364</v>
      </c>
      <c r="E123" s="17">
        <f>SUM(E101:E122)</f>
        <v>7605686</v>
      </c>
      <c r="F123" s="17">
        <f t="shared" ref="F123:I123" si="197">SUM(F101:F122)</f>
        <v>2410779</v>
      </c>
      <c r="G123" s="17">
        <f t="shared" si="197"/>
        <v>1746808</v>
      </c>
      <c r="H123" s="17">
        <f t="shared" si="197"/>
        <v>590024</v>
      </c>
      <c r="I123" s="17">
        <f t="shared" si="197"/>
        <v>469212</v>
      </c>
      <c r="J123" s="18">
        <f>SUM(J101:J122)</f>
        <v>12822509</v>
      </c>
      <c r="K123" s="19"/>
      <c r="L123" s="17">
        <f>SUM(L101:L122)</f>
        <v>15613768</v>
      </c>
      <c r="M123" s="19"/>
      <c r="N123" s="17">
        <f>SUM(N101:N122)</f>
        <v>1072742</v>
      </c>
      <c r="O123" s="19"/>
      <c r="P123" s="17">
        <f>SUM(P101:P122)</f>
        <v>0</v>
      </c>
      <c r="Q123" s="19"/>
      <c r="R123" s="17">
        <f>SUM(R101:R122)</f>
        <v>29509019</v>
      </c>
      <c r="S123" s="19"/>
      <c r="T123" s="213">
        <f t="shared" si="143"/>
        <v>12822509</v>
      </c>
      <c r="U123" s="17">
        <f>SUM(U101:U122)</f>
        <v>834060</v>
      </c>
      <c r="V123" s="213">
        <f t="shared" si="145"/>
        <v>13656569</v>
      </c>
      <c r="W123" s="213">
        <f t="shared" si="146"/>
        <v>15613768</v>
      </c>
      <c r="X123" s="17">
        <f>SUM(X101:X122)</f>
        <v>238682</v>
      </c>
      <c r="Y123" s="213">
        <f t="shared" si="147"/>
        <v>15852450</v>
      </c>
      <c r="Z123" s="15">
        <f t="shared" si="148"/>
        <v>0</v>
      </c>
      <c r="AA123" s="232">
        <f>SUM(AA101:AA122)</f>
        <v>10341360</v>
      </c>
      <c r="AB123" s="213">
        <f>SUM(AB101:AB122)</f>
        <v>3307410</v>
      </c>
      <c r="AC123" s="213">
        <f>SUM(AC101:AC122)</f>
        <v>7799</v>
      </c>
      <c r="AD123" s="213"/>
      <c r="AE123" s="15">
        <f>(AA123+AB123+AC123)-V123</f>
        <v>0</v>
      </c>
      <c r="AF123" s="213">
        <f t="shared" ref="AF123:BK123" si="198">SUM(AF101:AF122)</f>
        <v>145216</v>
      </c>
      <c r="AG123" s="213">
        <f t="shared" si="198"/>
        <v>10191788</v>
      </c>
      <c r="AH123" s="213">
        <f t="shared" si="198"/>
        <v>192</v>
      </c>
      <c r="AI123" s="213">
        <f t="shared" si="198"/>
        <v>4164</v>
      </c>
      <c r="AJ123" s="213">
        <f t="shared" si="198"/>
        <v>0</v>
      </c>
      <c r="AK123" s="213">
        <f t="shared" si="198"/>
        <v>0</v>
      </c>
      <c r="AL123" s="213">
        <f t="shared" si="198"/>
        <v>0</v>
      </c>
      <c r="AM123" s="232">
        <f t="shared" si="198"/>
        <v>10341360</v>
      </c>
      <c r="AN123" s="213">
        <f t="shared" si="198"/>
        <v>0</v>
      </c>
      <c r="AO123" s="213">
        <f t="shared" si="198"/>
        <v>0</v>
      </c>
      <c r="AP123" s="213">
        <f t="shared" si="198"/>
        <v>0</v>
      </c>
      <c r="AQ123" s="213">
        <f t="shared" si="198"/>
        <v>0</v>
      </c>
      <c r="AR123" s="213">
        <f t="shared" si="198"/>
        <v>71324</v>
      </c>
      <c r="AS123" s="213">
        <f t="shared" si="198"/>
        <v>0</v>
      </c>
      <c r="AT123" s="213">
        <f t="shared" si="198"/>
        <v>1744696</v>
      </c>
      <c r="AU123" s="213">
        <f t="shared" si="198"/>
        <v>0</v>
      </c>
      <c r="AV123" s="213">
        <f t="shared" si="198"/>
        <v>0</v>
      </c>
      <c r="AW123" s="213">
        <f t="shared" si="198"/>
        <v>1491390</v>
      </c>
      <c r="AX123" s="213">
        <f t="shared" si="198"/>
        <v>0</v>
      </c>
      <c r="AY123" s="213">
        <f t="shared" si="198"/>
        <v>0</v>
      </c>
      <c r="AZ123" s="213">
        <f t="shared" si="198"/>
        <v>3307410</v>
      </c>
      <c r="BA123" s="213">
        <f t="shared" si="198"/>
        <v>0</v>
      </c>
      <c r="BB123" s="213">
        <f t="shared" si="198"/>
        <v>0</v>
      </c>
      <c r="BC123" s="213">
        <f t="shared" si="198"/>
        <v>0</v>
      </c>
      <c r="BD123" s="213">
        <f t="shared" si="198"/>
        <v>0</v>
      </c>
      <c r="BE123" s="213">
        <f t="shared" si="198"/>
        <v>0</v>
      </c>
      <c r="BF123" s="213">
        <f t="shared" si="198"/>
        <v>0</v>
      </c>
      <c r="BG123" s="213">
        <f t="shared" si="198"/>
        <v>0</v>
      </c>
      <c r="BH123" s="213">
        <f t="shared" si="198"/>
        <v>7799</v>
      </c>
      <c r="BI123" s="213">
        <f t="shared" si="198"/>
        <v>0</v>
      </c>
      <c r="BJ123" s="213">
        <f t="shared" si="198"/>
        <v>0</v>
      </c>
      <c r="BK123" s="213">
        <f t="shared" si="198"/>
        <v>7799</v>
      </c>
      <c r="BL123" s="15">
        <f t="shared" si="144"/>
        <v>0</v>
      </c>
      <c r="BM123" s="37">
        <f t="shared" si="142"/>
        <v>0</v>
      </c>
    </row>
    <row r="124" spans="1:65" s="37" customFormat="1" x14ac:dyDescent="0.2">
      <c r="A124" s="290" t="s">
        <v>2239</v>
      </c>
      <c r="B124" s="38" t="s">
        <v>365</v>
      </c>
      <c r="C124" s="14" t="s">
        <v>366</v>
      </c>
      <c r="D124" s="25" t="s">
        <v>367</v>
      </c>
      <c r="E124" s="13">
        <v>17809898</v>
      </c>
      <c r="F124" s="13">
        <v>8203527</v>
      </c>
      <c r="G124" s="13">
        <v>5542862</v>
      </c>
      <c r="H124" s="13"/>
      <c r="I124" s="13">
        <v>654514</v>
      </c>
      <c r="J124" s="14">
        <f t="shared" si="136"/>
        <v>32210801</v>
      </c>
      <c r="L124" s="13">
        <v>9096383</v>
      </c>
      <c r="M124" s="16"/>
      <c r="N124" s="13">
        <v>2156466</v>
      </c>
      <c r="O124" s="16"/>
      <c r="P124" s="13"/>
      <c r="Q124" s="16"/>
      <c r="R124" s="13">
        <f t="shared" si="137"/>
        <v>43463650</v>
      </c>
      <c r="S124" s="15">
        <f>R124-'Modello CE'!H366</f>
        <v>0</v>
      </c>
      <c r="T124" s="155">
        <f t="shared" si="143"/>
        <v>32210801</v>
      </c>
      <c r="U124" s="155">
        <v>187541</v>
      </c>
      <c r="V124" s="155">
        <f t="shared" si="145"/>
        <v>32398342</v>
      </c>
      <c r="W124" s="155">
        <f t="shared" si="146"/>
        <v>9096383</v>
      </c>
      <c r="X124" s="155">
        <f>N124-U124</f>
        <v>1968925</v>
      </c>
      <c r="Y124" s="155">
        <f t="shared" si="147"/>
        <v>11065308</v>
      </c>
      <c r="Z124" s="15">
        <f t="shared" si="148"/>
        <v>0</v>
      </c>
      <c r="AA124" s="213">
        <f>V124-AB124-AC124</f>
        <v>25710500</v>
      </c>
      <c r="AB124" s="213">
        <v>6584414</v>
      </c>
      <c r="AC124" s="213">
        <v>103428</v>
      </c>
      <c r="AD124" s="213"/>
      <c r="AE124" s="15">
        <f t="shared" si="149"/>
        <v>0</v>
      </c>
      <c r="AF124" s="155">
        <v>1625834</v>
      </c>
      <c r="AG124" s="155">
        <f>AA124-AF124-AH124-AI124-AJ124</f>
        <v>23171806</v>
      </c>
      <c r="AH124" s="155">
        <v>47015</v>
      </c>
      <c r="AI124" s="155">
        <v>825365</v>
      </c>
      <c r="AJ124" s="155">
        <v>40480</v>
      </c>
      <c r="AK124" s="155"/>
      <c r="AL124" s="155"/>
      <c r="AM124" s="156">
        <f t="shared" si="133"/>
        <v>25710500</v>
      </c>
      <c r="AN124" s="155"/>
      <c r="AO124" s="155"/>
      <c r="AP124" s="155"/>
      <c r="AQ124" s="155"/>
      <c r="AR124" s="155"/>
      <c r="AS124" s="155"/>
      <c r="AT124" s="155">
        <v>4902963</v>
      </c>
      <c r="AU124" s="155"/>
      <c r="AV124" s="155"/>
      <c r="AW124" s="155">
        <v>1681451</v>
      </c>
      <c r="AX124" s="155"/>
      <c r="AY124" s="155"/>
      <c r="AZ124" s="156">
        <f t="shared" si="134"/>
        <v>6584414</v>
      </c>
      <c r="BA124" s="155"/>
      <c r="BB124" s="155"/>
      <c r="BC124" s="155"/>
      <c r="BD124" s="155"/>
      <c r="BE124" s="155"/>
      <c r="BF124" s="155"/>
      <c r="BG124" s="155"/>
      <c r="BH124" s="155">
        <v>103428</v>
      </c>
      <c r="BI124" s="155"/>
      <c r="BJ124" s="155"/>
      <c r="BK124" s="156">
        <f t="shared" si="135"/>
        <v>103428</v>
      </c>
      <c r="BL124" s="15">
        <f t="shared" si="144"/>
        <v>0</v>
      </c>
      <c r="BM124" s="37">
        <f>V124-BK124-AZ124-AM124</f>
        <v>0</v>
      </c>
    </row>
    <row r="125" spans="1:65" s="37" customFormat="1" x14ac:dyDescent="0.2">
      <c r="A125" s="291"/>
      <c r="B125" s="13" t="s">
        <v>368</v>
      </c>
      <c r="C125" s="14" t="s">
        <v>369</v>
      </c>
      <c r="D125" s="25" t="s">
        <v>370</v>
      </c>
      <c r="E125" s="13">
        <v>0</v>
      </c>
      <c r="F125" s="13">
        <v>1691007</v>
      </c>
      <c r="G125" s="13">
        <v>866315</v>
      </c>
      <c r="H125" s="13"/>
      <c r="I125" s="13">
        <v>144588</v>
      </c>
      <c r="J125" s="14">
        <f t="shared" si="136"/>
        <v>2701910</v>
      </c>
      <c r="L125" s="13">
        <v>1696699</v>
      </c>
      <c r="M125" s="16"/>
      <c r="N125" s="13"/>
      <c r="O125" s="16"/>
      <c r="P125" s="13"/>
      <c r="Q125" s="16"/>
      <c r="R125" s="13">
        <f t="shared" si="137"/>
        <v>4398609</v>
      </c>
      <c r="S125" s="15">
        <f>R125-'Modello CE'!H370</f>
        <v>0</v>
      </c>
      <c r="T125" s="155">
        <f t="shared" si="143"/>
        <v>2701910</v>
      </c>
      <c r="U125" s="155"/>
      <c r="V125" s="155">
        <f t="shared" si="145"/>
        <v>2701910</v>
      </c>
      <c r="W125" s="155">
        <f t="shared" si="146"/>
        <v>1696699</v>
      </c>
      <c r="X125" s="155">
        <f t="shared" ref="X125:X143" si="199">N125-U125</f>
        <v>0</v>
      </c>
      <c r="Y125" s="155">
        <f t="shared" si="147"/>
        <v>1696699</v>
      </c>
      <c r="Z125" s="15">
        <f t="shared" si="148"/>
        <v>0</v>
      </c>
      <c r="AA125" s="213">
        <f t="shared" ref="AA125:AA143" si="200">V125-AB125-AC125</f>
        <v>2443030</v>
      </c>
      <c r="AB125" s="213">
        <v>170551</v>
      </c>
      <c r="AC125" s="213">
        <v>88329</v>
      </c>
      <c r="AD125" s="213"/>
      <c r="AE125" s="15">
        <f t="shared" si="149"/>
        <v>0</v>
      </c>
      <c r="AF125" s="155">
        <v>988436</v>
      </c>
      <c r="AG125" s="155">
        <f t="shared" ref="AG125:AG143" si="201">AA125-AF125-AH125-AI125-AJ125</f>
        <v>1445317</v>
      </c>
      <c r="AH125" s="155">
        <v>3468</v>
      </c>
      <c r="AI125" s="155">
        <v>5809</v>
      </c>
      <c r="AJ125" s="155"/>
      <c r="AK125" s="155"/>
      <c r="AL125" s="155"/>
      <c r="AM125" s="156">
        <f t="shared" si="133"/>
        <v>2443030</v>
      </c>
      <c r="AN125" s="155"/>
      <c r="AO125" s="155"/>
      <c r="AP125" s="155"/>
      <c r="AQ125" s="155"/>
      <c r="AR125" s="155">
        <v>12106</v>
      </c>
      <c r="AS125" s="155"/>
      <c r="AT125" s="155">
        <v>45595</v>
      </c>
      <c r="AU125" s="155"/>
      <c r="AV125" s="155"/>
      <c r="AW125" s="155">
        <v>112850</v>
      </c>
      <c r="AX125" s="155"/>
      <c r="AY125" s="155"/>
      <c r="AZ125" s="156">
        <f t="shared" si="134"/>
        <v>170551</v>
      </c>
      <c r="BA125" s="155"/>
      <c r="BB125" s="155"/>
      <c r="BC125" s="155"/>
      <c r="BD125" s="155"/>
      <c r="BE125" s="155"/>
      <c r="BF125" s="155"/>
      <c r="BG125" s="155"/>
      <c r="BH125" s="155">
        <v>88329</v>
      </c>
      <c r="BI125" s="155"/>
      <c r="BJ125" s="155"/>
      <c r="BK125" s="156">
        <f t="shared" si="135"/>
        <v>88329</v>
      </c>
      <c r="BL125" s="15">
        <f t="shared" si="144"/>
        <v>0</v>
      </c>
      <c r="BM125" s="37">
        <f t="shared" ref="BM125:BM170" si="202">V125-BK125-AZ125-AM125</f>
        <v>0</v>
      </c>
    </row>
    <row r="126" spans="1:65" s="37" customFormat="1" x14ac:dyDescent="0.2">
      <c r="A126" s="291"/>
      <c r="B126" s="38" t="s">
        <v>371</v>
      </c>
      <c r="C126" s="14" t="s">
        <v>372</v>
      </c>
      <c r="D126" s="25" t="s">
        <v>373</v>
      </c>
      <c r="E126" s="13">
        <v>17949041</v>
      </c>
      <c r="F126" s="13">
        <v>8414029</v>
      </c>
      <c r="G126" s="13">
        <v>5904803</v>
      </c>
      <c r="H126" s="13">
        <v>38447</v>
      </c>
      <c r="I126" s="13">
        <v>736254</v>
      </c>
      <c r="J126" s="14">
        <f t="shared" si="136"/>
        <v>33042574</v>
      </c>
      <c r="L126" s="13">
        <v>6844129</v>
      </c>
      <c r="M126" s="16"/>
      <c r="N126" s="13">
        <v>2219555</v>
      </c>
      <c r="O126" s="16"/>
      <c r="P126" s="13"/>
      <c r="Q126" s="16"/>
      <c r="R126" s="329">
        <f t="shared" si="137"/>
        <v>42106258</v>
      </c>
      <c r="S126" s="15">
        <f>R126-'Modello CE'!H374</f>
        <v>0</v>
      </c>
      <c r="T126" s="155">
        <f t="shared" si="143"/>
        <v>33042574</v>
      </c>
      <c r="U126" s="155">
        <v>163599</v>
      </c>
      <c r="V126" s="155">
        <f t="shared" si="145"/>
        <v>33206173</v>
      </c>
      <c r="W126" s="155">
        <f t="shared" si="146"/>
        <v>6844129</v>
      </c>
      <c r="X126" s="155">
        <f t="shared" si="199"/>
        <v>2055956</v>
      </c>
      <c r="Y126" s="155">
        <f t="shared" si="147"/>
        <v>8900085</v>
      </c>
      <c r="Z126" s="15">
        <f t="shared" si="148"/>
        <v>0</v>
      </c>
      <c r="AA126" s="213">
        <f t="shared" si="200"/>
        <v>27856870</v>
      </c>
      <c r="AB126" s="213">
        <v>5285108</v>
      </c>
      <c r="AC126" s="213">
        <v>64195</v>
      </c>
      <c r="AD126" s="213"/>
      <c r="AE126" s="15">
        <f t="shared" si="149"/>
        <v>0</v>
      </c>
      <c r="AF126" s="155">
        <v>2398886</v>
      </c>
      <c r="AG126" s="155">
        <f t="shared" si="201"/>
        <v>24374759</v>
      </c>
      <c r="AH126" s="155">
        <v>45490</v>
      </c>
      <c r="AI126" s="155">
        <v>1016409</v>
      </c>
      <c r="AJ126" s="155">
        <v>21326</v>
      </c>
      <c r="AK126" s="155"/>
      <c r="AL126" s="155"/>
      <c r="AM126" s="156">
        <f t="shared" si="133"/>
        <v>27856870</v>
      </c>
      <c r="AN126" s="155"/>
      <c r="AO126" s="155"/>
      <c r="AP126" s="155"/>
      <c r="AQ126" s="155"/>
      <c r="AR126" s="155">
        <v>77421</v>
      </c>
      <c r="AS126" s="155"/>
      <c r="AT126" s="155">
        <v>3171351</v>
      </c>
      <c r="AU126" s="155"/>
      <c r="AV126" s="155"/>
      <c r="AW126" s="155">
        <v>2036336</v>
      </c>
      <c r="AX126" s="155"/>
      <c r="AY126" s="155"/>
      <c r="AZ126" s="156">
        <f t="shared" si="134"/>
        <v>5285108</v>
      </c>
      <c r="BA126" s="155"/>
      <c r="BB126" s="155"/>
      <c r="BC126" s="155"/>
      <c r="BD126" s="155"/>
      <c r="BE126" s="155"/>
      <c r="BF126" s="155"/>
      <c r="BG126" s="155"/>
      <c r="BH126" s="155">
        <v>64195</v>
      </c>
      <c r="BI126" s="155"/>
      <c r="BJ126" s="155"/>
      <c r="BK126" s="156">
        <f t="shared" si="135"/>
        <v>64195</v>
      </c>
      <c r="BL126" s="15">
        <f t="shared" si="144"/>
        <v>0</v>
      </c>
      <c r="BM126" s="37">
        <f t="shared" si="202"/>
        <v>0</v>
      </c>
    </row>
    <row r="127" spans="1:65" s="37" customFormat="1" x14ac:dyDescent="0.2">
      <c r="A127" s="291"/>
      <c r="B127" s="13" t="s">
        <v>374</v>
      </c>
      <c r="C127" s="14" t="s">
        <v>375</v>
      </c>
      <c r="D127" s="25" t="s">
        <v>376</v>
      </c>
      <c r="E127" s="13"/>
      <c r="F127" s="13"/>
      <c r="G127" s="13"/>
      <c r="H127" s="13"/>
      <c r="I127" s="13"/>
      <c r="J127" s="14">
        <f t="shared" si="136"/>
        <v>0</v>
      </c>
      <c r="L127" s="13"/>
      <c r="M127" s="16"/>
      <c r="N127" s="13">
        <v>585425</v>
      </c>
      <c r="O127" s="16"/>
      <c r="P127" s="13"/>
      <c r="Q127" s="16"/>
      <c r="R127" s="13">
        <f t="shared" si="137"/>
        <v>585425</v>
      </c>
      <c r="S127" s="15">
        <f>R127-'Modello CE'!H379</f>
        <v>0</v>
      </c>
      <c r="T127" s="155">
        <f t="shared" si="143"/>
        <v>0</v>
      </c>
      <c r="U127" s="155">
        <v>281184</v>
      </c>
      <c r="V127" s="155">
        <f t="shared" si="145"/>
        <v>281184</v>
      </c>
      <c r="W127" s="155">
        <f t="shared" si="146"/>
        <v>0</v>
      </c>
      <c r="X127" s="155">
        <f t="shared" si="199"/>
        <v>304241</v>
      </c>
      <c r="Y127" s="155">
        <f t="shared" si="147"/>
        <v>304241</v>
      </c>
      <c r="Z127" s="15">
        <f t="shared" si="148"/>
        <v>0</v>
      </c>
      <c r="AA127" s="213">
        <f t="shared" si="200"/>
        <v>266463</v>
      </c>
      <c r="AB127" s="213">
        <v>11115</v>
      </c>
      <c r="AC127" s="213">
        <v>3606</v>
      </c>
      <c r="AD127" s="213"/>
      <c r="AE127" s="15">
        <f t="shared" si="149"/>
        <v>0</v>
      </c>
      <c r="AF127" s="155">
        <v>88463</v>
      </c>
      <c r="AG127" s="155">
        <f t="shared" si="201"/>
        <v>162801</v>
      </c>
      <c r="AH127" s="155">
        <v>2996</v>
      </c>
      <c r="AI127" s="155">
        <v>12203</v>
      </c>
      <c r="AJ127" s="155"/>
      <c r="AK127" s="155"/>
      <c r="AL127" s="155"/>
      <c r="AM127" s="156">
        <f t="shared" si="133"/>
        <v>266463</v>
      </c>
      <c r="AN127" s="155"/>
      <c r="AO127" s="155"/>
      <c r="AP127" s="155"/>
      <c r="AQ127" s="155"/>
      <c r="AR127" s="155">
        <v>5106</v>
      </c>
      <c r="AS127" s="155"/>
      <c r="AT127" s="155">
        <v>6009</v>
      </c>
      <c r="AU127" s="155"/>
      <c r="AV127" s="155"/>
      <c r="AW127" s="155"/>
      <c r="AX127" s="155"/>
      <c r="AY127" s="155"/>
      <c r="AZ127" s="156">
        <f t="shared" si="134"/>
        <v>11115</v>
      </c>
      <c r="BA127" s="155"/>
      <c r="BB127" s="155"/>
      <c r="BC127" s="155"/>
      <c r="BD127" s="155"/>
      <c r="BE127" s="155"/>
      <c r="BF127" s="155"/>
      <c r="BG127" s="155"/>
      <c r="BH127" s="155">
        <v>3606</v>
      </c>
      <c r="BI127" s="155"/>
      <c r="BJ127" s="155"/>
      <c r="BK127" s="156">
        <f t="shared" si="135"/>
        <v>3606</v>
      </c>
      <c r="BL127" s="15">
        <f t="shared" si="144"/>
        <v>0</v>
      </c>
      <c r="BM127" s="37">
        <f t="shared" si="202"/>
        <v>0</v>
      </c>
    </row>
    <row r="128" spans="1:65" s="37" customFormat="1" x14ac:dyDescent="0.2">
      <c r="A128" s="291"/>
      <c r="B128" s="38" t="s">
        <v>377</v>
      </c>
      <c r="C128" s="14" t="s">
        <v>378</v>
      </c>
      <c r="D128" s="25" t="s">
        <v>379</v>
      </c>
      <c r="E128" s="13"/>
      <c r="F128" s="13"/>
      <c r="G128" s="13"/>
      <c r="H128" s="13"/>
      <c r="I128" s="13"/>
      <c r="J128" s="14">
        <f>E128+F128+G128+H128+I128</f>
        <v>0</v>
      </c>
      <c r="L128" s="13"/>
      <c r="M128" s="16"/>
      <c r="N128" s="13">
        <v>34482</v>
      </c>
      <c r="O128" s="16"/>
      <c r="P128" s="13"/>
      <c r="Q128" s="16"/>
      <c r="R128" s="13">
        <f>J128+L128+N128+P128</f>
        <v>34482</v>
      </c>
      <c r="S128" s="15">
        <f>R128-'Modello CE'!H383</f>
        <v>0</v>
      </c>
      <c r="T128" s="155">
        <f t="shared" si="143"/>
        <v>0</v>
      </c>
      <c r="U128" s="155">
        <v>22618</v>
      </c>
      <c r="V128" s="155">
        <f t="shared" si="145"/>
        <v>22618</v>
      </c>
      <c r="W128" s="155">
        <f t="shared" si="146"/>
        <v>0</v>
      </c>
      <c r="X128" s="155">
        <f t="shared" si="199"/>
        <v>11864</v>
      </c>
      <c r="Y128" s="155">
        <f t="shared" si="147"/>
        <v>11864</v>
      </c>
      <c r="Z128" s="15">
        <f t="shared" si="148"/>
        <v>0</v>
      </c>
      <c r="AA128" s="213">
        <f t="shared" si="200"/>
        <v>22618</v>
      </c>
      <c r="AB128" s="213"/>
      <c r="AC128" s="213"/>
      <c r="AD128" s="213"/>
      <c r="AE128" s="15">
        <f t="shared" si="149"/>
        <v>0</v>
      </c>
      <c r="AF128" s="155">
        <v>3206</v>
      </c>
      <c r="AG128" s="155">
        <f t="shared" si="201"/>
        <v>17294</v>
      </c>
      <c r="AH128" s="155">
        <v>306</v>
      </c>
      <c r="AI128" s="155">
        <v>1812</v>
      </c>
      <c r="AJ128" s="155"/>
      <c r="AK128" s="155"/>
      <c r="AL128" s="155"/>
      <c r="AM128" s="156">
        <f t="shared" si="133"/>
        <v>22618</v>
      </c>
      <c r="AN128" s="155"/>
      <c r="AO128" s="155"/>
      <c r="AP128" s="155"/>
      <c r="AQ128" s="155"/>
      <c r="AR128" s="155"/>
      <c r="AS128" s="155"/>
      <c r="AT128" s="155">
        <v>0</v>
      </c>
      <c r="AU128" s="155"/>
      <c r="AV128" s="155"/>
      <c r="AW128" s="155"/>
      <c r="AX128" s="155"/>
      <c r="AY128" s="155"/>
      <c r="AZ128" s="156">
        <f t="shared" si="134"/>
        <v>0</v>
      </c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6">
        <f t="shared" si="135"/>
        <v>0</v>
      </c>
      <c r="BL128" s="15">
        <f t="shared" si="144"/>
        <v>0</v>
      </c>
      <c r="BM128" s="37">
        <f t="shared" si="202"/>
        <v>0</v>
      </c>
    </row>
    <row r="129" spans="1:65" s="37" customFormat="1" x14ac:dyDescent="0.2">
      <c r="A129" s="291"/>
      <c r="B129" s="13" t="s">
        <v>380</v>
      </c>
      <c r="C129" s="14" t="s">
        <v>381</v>
      </c>
      <c r="D129" s="25" t="s">
        <v>382</v>
      </c>
      <c r="E129" s="13"/>
      <c r="F129" s="13"/>
      <c r="G129" s="13"/>
      <c r="H129" s="13"/>
      <c r="I129" s="13"/>
      <c r="J129" s="14">
        <f t="shared" si="136"/>
        <v>0</v>
      </c>
      <c r="L129" s="13"/>
      <c r="M129" s="16"/>
      <c r="N129" s="13">
        <v>327635</v>
      </c>
      <c r="O129" s="16"/>
      <c r="P129" s="13"/>
      <c r="Q129" s="16"/>
      <c r="R129" s="13">
        <f t="shared" si="137"/>
        <v>327635</v>
      </c>
      <c r="S129" s="15">
        <f>R129-'Modello CE'!H388</f>
        <v>0</v>
      </c>
      <c r="T129" s="155">
        <f t="shared" si="143"/>
        <v>0</v>
      </c>
      <c r="U129" s="155">
        <v>199206</v>
      </c>
      <c r="V129" s="155">
        <f t="shared" si="145"/>
        <v>199206</v>
      </c>
      <c r="W129" s="155">
        <f t="shared" si="146"/>
        <v>0</v>
      </c>
      <c r="X129" s="155">
        <f t="shared" si="199"/>
        <v>128429</v>
      </c>
      <c r="Y129" s="155">
        <f t="shared" si="147"/>
        <v>128429</v>
      </c>
      <c r="Z129" s="15">
        <f t="shared" si="148"/>
        <v>0</v>
      </c>
      <c r="AA129" s="213">
        <f t="shared" si="200"/>
        <v>181488</v>
      </c>
      <c r="AB129" s="213">
        <v>12306</v>
      </c>
      <c r="AC129" s="213">
        <v>5412</v>
      </c>
      <c r="AD129" s="213"/>
      <c r="AE129" s="15">
        <f t="shared" si="149"/>
        <v>0</v>
      </c>
      <c r="AF129" s="155">
        <v>56987</v>
      </c>
      <c r="AG129" s="155">
        <f t="shared" si="201"/>
        <v>119751</v>
      </c>
      <c r="AH129" s="155">
        <v>1258</v>
      </c>
      <c r="AI129" s="155">
        <v>3366</v>
      </c>
      <c r="AJ129" s="155">
        <v>126</v>
      </c>
      <c r="AK129" s="155"/>
      <c r="AL129" s="155"/>
      <c r="AM129" s="156">
        <f t="shared" si="133"/>
        <v>181488</v>
      </c>
      <c r="AN129" s="155"/>
      <c r="AO129" s="155"/>
      <c r="AP129" s="155"/>
      <c r="AQ129" s="155"/>
      <c r="AR129" s="155">
        <v>3201</v>
      </c>
      <c r="AS129" s="155"/>
      <c r="AT129" s="155">
        <v>9105</v>
      </c>
      <c r="AU129" s="155"/>
      <c r="AV129" s="155"/>
      <c r="AW129" s="155"/>
      <c r="AX129" s="155"/>
      <c r="AY129" s="155"/>
      <c r="AZ129" s="156">
        <f t="shared" si="134"/>
        <v>12306</v>
      </c>
      <c r="BA129" s="155"/>
      <c r="BB129" s="155"/>
      <c r="BC129" s="155"/>
      <c r="BD129" s="155"/>
      <c r="BE129" s="155"/>
      <c r="BF129" s="155"/>
      <c r="BG129" s="155"/>
      <c r="BH129" s="155">
        <v>5412</v>
      </c>
      <c r="BI129" s="155"/>
      <c r="BJ129" s="155"/>
      <c r="BK129" s="156">
        <f t="shared" si="135"/>
        <v>5412</v>
      </c>
      <c r="BL129" s="15">
        <f t="shared" si="144"/>
        <v>0</v>
      </c>
      <c r="BM129" s="37">
        <f t="shared" si="202"/>
        <v>0</v>
      </c>
    </row>
    <row r="130" spans="1:65" s="37" customFormat="1" x14ac:dyDescent="0.2">
      <c r="A130" s="291"/>
      <c r="B130" s="38" t="s">
        <v>383</v>
      </c>
      <c r="C130" s="14" t="s">
        <v>384</v>
      </c>
      <c r="D130" s="25" t="s">
        <v>385</v>
      </c>
      <c r="E130" s="13">
        <v>4779665</v>
      </c>
      <c r="F130" s="13">
        <v>603625</v>
      </c>
      <c r="G130" s="13">
        <v>798521</v>
      </c>
      <c r="H130" s="13">
        <v>428335</v>
      </c>
      <c r="I130" s="13">
        <v>684552</v>
      </c>
      <c r="J130" s="14">
        <f>E130+F130+G130+H130+I130</f>
        <v>7294698</v>
      </c>
      <c r="L130" s="13">
        <v>1821369</v>
      </c>
      <c r="M130" s="16"/>
      <c r="N130" s="13">
        <v>2801306</v>
      </c>
      <c r="O130" s="16"/>
      <c r="P130" s="13"/>
      <c r="Q130" s="16"/>
      <c r="R130" s="328">
        <f>J130+L130+N130+P130</f>
        <v>11917373</v>
      </c>
      <c r="S130" s="15">
        <f>R130-'Modello CE'!H392</f>
        <v>0</v>
      </c>
      <c r="T130" s="155">
        <f t="shared" si="143"/>
        <v>7294698</v>
      </c>
      <c r="U130" s="155">
        <v>1631547</v>
      </c>
      <c r="V130" s="155">
        <f t="shared" si="145"/>
        <v>8926245</v>
      </c>
      <c r="W130" s="155">
        <f t="shared" si="146"/>
        <v>1821369</v>
      </c>
      <c r="X130" s="155">
        <f t="shared" si="199"/>
        <v>1169759</v>
      </c>
      <c r="Y130" s="155">
        <f t="shared" si="147"/>
        <v>2991128</v>
      </c>
      <c r="Z130" s="15">
        <f t="shared" si="148"/>
        <v>0</v>
      </c>
      <c r="AA130" s="213">
        <f t="shared" si="200"/>
        <v>8660767</v>
      </c>
      <c r="AB130" s="213">
        <v>221152</v>
      </c>
      <c r="AC130" s="213">
        <v>44326</v>
      </c>
      <c r="AD130" s="213"/>
      <c r="AE130" s="15">
        <f t="shared" si="149"/>
        <v>0</v>
      </c>
      <c r="AF130" s="155">
        <v>191120</v>
      </c>
      <c r="AG130" s="155">
        <f t="shared" si="201"/>
        <v>8399663</v>
      </c>
      <c r="AH130" s="155">
        <v>6203</v>
      </c>
      <c r="AI130" s="155">
        <v>49136</v>
      </c>
      <c r="AJ130" s="155">
        <v>14645</v>
      </c>
      <c r="AK130" s="155"/>
      <c r="AL130" s="155"/>
      <c r="AM130" s="156">
        <f t="shared" si="133"/>
        <v>8660767</v>
      </c>
      <c r="AN130" s="155"/>
      <c r="AO130" s="155"/>
      <c r="AP130" s="155"/>
      <c r="AQ130" s="155"/>
      <c r="AR130" s="155">
        <v>12106</v>
      </c>
      <c r="AS130" s="155"/>
      <c r="AT130" s="155">
        <v>12580</v>
      </c>
      <c r="AU130" s="155"/>
      <c r="AV130" s="155"/>
      <c r="AW130" s="155">
        <v>196466</v>
      </c>
      <c r="AX130" s="155"/>
      <c r="AY130" s="155"/>
      <c r="AZ130" s="156">
        <f t="shared" si="134"/>
        <v>221152</v>
      </c>
      <c r="BA130" s="155"/>
      <c r="BB130" s="155"/>
      <c r="BC130" s="155"/>
      <c r="BD130" s="155"/>
      <c r="BE130" s="155"/>
      <c r="BF130" s="155"/>
      <c r="BG130" s="155"/>
      <c r="BH130" s="155">
        <v>44326</v>
      </c>
      <c r="BI130" s="155"/>
      <c r="BJ130" s="155"/>
      <c r="BK130" s="156">
        <f t="shared" si="135"/>
        <v>44326</v>
      </c>
      <c r="BL130" s="15">
        <f t="shared" si="144"/>
        <v>0</v>
      </c>
      <c r="BM130" s="37">
        <f t="shared" si="202"/>
        <v>0</v>
      </c>
    </row>
    <row r="131" spans="1:65" s="37" customFormat="1" x14ac:dyDescent="0.2">
      <c r="A131" s="291"/>
      <c r="B131" s="13" t="s">
        <v>386</v>
      </c>
      <c r="C131" s="14" t="s">
        <v>387</v>
      </c>
      <c r="D131" s="25" t="s">
        <v>388</v>
      </c>
      <c r="E131" s="13"/>
      <c r="F131" s="13"/>
      <c r="G131" s="13"/>
      <c r="H131" s="13"/>
      <c r="I131" s="13"/>
      <c r="J131" s="14">
        <f t="shared" si="136"/>
        <v>0</v>
      </c>
      <c r="L131" s="13"/>
      <c r="M131" s="16"/>
      <c r="N131" s="13">
        <v>1724176</v>
      </c>
      <c r="O131" s="16"/>
      <c r="P131" s="13"/>
      <c r="Q131" s="16"/>
      <c r="R131" s="13">
        <f t="shared" si="137"/>
        <v>1724176</v>
      </c>
      <c r="S131" s="15">
        <f>R131-'Modello CE'!H397</f>
        <v>0</v>
      </c>
      <c r="T131" s="155">
        <f t="shared" si="143"/>
        <v>0</v>
      </c>
      <c r="U131" s="155">
        <v>885471</v>
      </c>
      <c r="V131" s="155">
        <f t="shared" si="145"/>
        <v>885471</v>
      </c>
      <c r="W131" s="155">
        <f t="shared" si="146"/>
        <v>0</v>
      </c>
      <c r="X131" s="155">
        <f t="shared" si="199"/>
        <v>838705</v>
      </c>
      <c r="Y131" s="155">
        <f t="shared" si="147"/>
        <v>838705</v>
      </c>
      <c r="Z131" s="15">
        <f t="shared" si="148"/>
        <v>0</v>
      </c>
      <c r="AA131" s="213">
        <f t="shared" si="200"/>
        <v>856837</v>
      </c>
      <c r="AB131" s="213">
        <v>25428</v>
      </c>
      <c r="AC131" s="213">
        <v>3206</v>
      </c>
      <c r="AD131" s="213"/>
      <c r="AE131" s="15">
        <f t="shared" si="149"/>
        <v>0</v>
      </c>
      <c r="AF131" s="155">
        <v>125366</v>
      </c>
      <c r="AG131" s="155">
        <f t="shared" si="201"/>
        <v>725578</v>
      </c>
      <c r="AH131" s="155">
        <v>536</v>
      </c>
      <c r="AI131" s="155">
        <v>5306</v>
      </c>
      <c r="AJ131" s="155">
        <v>51</v>
      </c>
      <c r="AK131" s="155"/>
      <c r="AL131" s="155"/>
      <c r="AM131" s="156">
        <f t="shared" si="133"/>
        <v>856837</v>
      </c>
      <c r="AN131" s="155"/>
      <c r="AO131" s="155"/>
      <c r="AP131" s="155"/>
      <c r="AQ131" s="155"/>
      <c r="AR131" s="155">
        <v>11421</v>
      </c>
      <c r="AS131" s="155"/>
      <c r="AT131" s="155">
        <v>14007</v>
      </c>
      <c r="AU131" s="155"/>
      <c r="AV131" s="155"/>
      <c r="AW131" s="155"/>
      <c r="AX131" s="155"/>
      <c r="AY131" s="155"/>
      <c r="AZ131" s="156">
        <f t="shared" si="134"/>
        <v>25428</v>
      </c>
      <c r="BA131" s="155"/>
      <c r="BB131" s="155"/>
      <c r="BC131" s="155"/>
      <c r="BD131" s="155"/>
      <c r="BE131" s="155"/>
      <c r="BF131" s="155"/>
      <c r="BG131" s="155"/>
      <c r="BH131" s="155">
        <v>3206</v>
      </c>
      <c r="BI131" s="155"/>
      <c r="BJ131" s="155"/>
      <c r="BK131" s="156">
        <f t="shared" si="135"/>
        <v>3206</v>
      </c>
      <c r="BL131" s="15">
        <f t="shared" si="144"/>
        <v>0</v>
      </c>
      <c r="BM131" s="37">
        <f t="shared" si="202"/>
        <v>0</v>
      </c>
    </row>
    <row r="132" spans="1:65" x14ac:dyDescent="0.2">
      <c r="A132" s="291"/>
      <c r="B132" s="38" t="s">
        <v>389</v>
      </c>
      <c r="C132" s="14" t="s">
        <v>390</v>
      </c>
      <c r="D132" s="14" t="s">
        <v>391</v>
      </c>
      <c r="E132" s="13"/>
      <c r="F132" s="13"/>
      <c r="G132" s="13"/>
      <c r="H132" s="13">
        <v>59428</v>
      </c>
      <c r="I132" s="13">
        <v>177845</v>
      </c>
      <c r="J132" s="14">
        <f t="shared" si="136"/>
        <v>237273</v>
      </c>
      <c r="L132" s="13">
        <v>1629587</v>
      </c>
      <c r="M132" s="16"/>
      <c r="N132" s="13">
        <v>5315392</v>
      </c>
      <c r="O132" s="16"/>
      <c r="P132" s="13"/>
      <c r="Q132" s="16"/>
      <c r="R132" s="13">
        <f t="shared" si="137"/>
        <v>7182252</v>
      </c>
      <c r="S132" s="15">
        <f>R132-'Modello CE'!H401</f>
        <v>0</v>
      </c>
      <c r="T132" s="155">
        <f t="shared" si="143"/>
        <v>237273</v>
      </c>
      <c r="U132" s="155">
        <v>3475400</v>
      </c>
      <c r="V132" s="155">
        <f t="shared" si="145"/>
        <v>3712673</v>
      </c>
      <c r="W132" s="155">
        <f t="shared" si="146"/>
        <v>1629587</v>
      </c>
      <c r="X132" s="155">
        <f t="shared" si="199"/>
        <v>1839992</v>
      </c>
      <c r="Y132" s="155">
        <f t="shared" si="147"/>
        <v>3469579</v>
      </c>
      <c r="Z132" s="15">
        <f t="shared" si="148"/>
        <v>0</v>
      </c>
      <c r="AA132" s="213">
        <f t="shared" si="200"/>
        <v>3665238</v>
      </c>
      <c r="AB132" s="213">
        <v>36331</v>
      </c>
      <c r="AC132" s="213">
        <v>11104</v>
      </c>
      <c r="AD132" s="213"/>
      <c r="AE132" s="15">
        <f t="shared" si="149"/>
        <v>0</v>
      </c>
      <c r="AF132" s="155"/>
      <c r="AG132" s="155">
        <f t="shared" si="201"/>
        <v>3652528</v>
      </c>
      <c r="AH132" s="155"/>
      <c r="AI132" s="155">
        <v>12623</v>
      </c>
      <c r="AJ132" s="155">
        <v>87</v>
      </c>
      <c r="AK132" s="155"/>
      <c r="AL132" s="155"/>
      <c r="AM132" s="156">
        <f t="shared" ref="AM132:AM167" si="203">SUM(AF132:AL132)</f>
        <v>3665238</v>
      </c>
      <c r="AN132" s="155"/>
      <c r="AO132" s="155"/>
      <c r="AP132" s="155"/>
      <c r="AQ132" s="155"/>
      <c r="AR132" s="155">
        <v>13516</v>
      </c>
      <c r="AS132" s="155"/>
      <c r="AT132" s="155">
        <v>22815</v>
      </c>
      <c r="AU132" s="155"/>
      <c r="AV132" s="155"/>
      <c r="AW132" s="155"/>
      <c r="AX132" s="155"/>
      <c r="AY132" s="155"/>
      <c r="AZ132" s="156">
        <f t="shared" ref="AZ132:AZ162" si="204">SUM(AP132:AY132)</f>
        <v>36331</v>
      </c>
      <c r="BA132" s="155"/>
      <c r="BB132" s="155"/>
      <c r="BC132" s="155"/>
      <c r="BD132" s="155"/>
      <c r="BE132" s="155"/>
      <c r="BF132" s="155"/>
      <c r="BG132" s="155"/>
      <c r="BH132" s="155">
        <v>11104</v>
      </c>
      <c r="BI132" s="155"/>
      <c r="BJ132" s="155"/>
      <c r="BK132" s="156">
        <f t="shared" ref="BK132:BK161" si="205">SUM(BA132:BJ132)</f>
        <v>11104</v>
      </c>
      <c r="BL132" s="15">
        <f t="shared" si="144"/>
        <v>0</v>
      </c>
      <c r="BM132" s="37">
        <f t="shared" si="202"/>
        <v>0</v>
      </c>
    </row>
    <row r="133" spans="1:65" x14ac:dyDescent="0.2">
      <c r="A133" s="291"/>
      <c r="B133" s="13" t="s">
        <v>392</v>
      </c>
      <c r="C133" s="14" t="s">
        <v>393</v>
      </c>
      <c r="D133" s="14" t="s">
        <v>394</v>
      </c>
      <c r="E133" s="13"/>
      <c r="F133" s="13"/>
      <c r="G133" s="13"/>
      <c r="H133" s="13"/>
      <c r="I133" s="13"/>
      <c r="J133" s="14">
        <f t="shared" ref="J133:J167" si="206">E133+F133+G133+H133+I133</f>
        <v>0</v>
      </c>
      <c r="K133" s="16"/>
      <c r="L133" s="13"/>
      <c r="M133" s="16"/>
      <c r="N133" s="13"/>
      <c r="O133" s="16"/>
      <c r="P133" s="13"/>
      <c r="Q133" s="16"/>
      <c r="R133" s="13">
        <f t="shared" ref="R133:R167" si="207">J133+L133+N133+P133</f>
        <v>0</v>
      </c>
      <c r="S133" s="15">
        <f>R133-'Modello CE'!H291</f>
        <v>0</v>
      </c>
      <c r="T133" s="155">
        <f t="shared" si="143"/>
        <v>0</v>
      </c>
      <c r="U133" s="155"/>
      <c r="V133" s="155">
        <f t="shared" si="145"/>
        <v>0</v>
      </c>
      <c r="W133" s="155">
        <f t="shared" si="146"/>
        <v>0</v>
      </c>
      <c r="X133" s="155">
        <f t="shared" si="199"/>
        <v>0</v>
      </c>
      <c r="Y133" s="155">
        <f t="shared" si="147"/>
        <v>0</v>
      </c>
      <c r="Z133" s="15">
        <f t="shared" si="148"/>
        <v>0</v>
      </c>
      <c r="AA133" s="213"/>
      <c r="AB133" s="213"/>
      <c r="AC133" s="213"/>
      <c r="AD133" s="213"/>
      <c r="AE133" s="15">
        <f t="shared" si="149"/>
        <v>0</v>
      </c>
      <c r="AF133" s="155"/>
      <c r="AG133" s="155"/>
      <c r="AH133" s="155"/>
      <c r="AI133" s="155"/>
      <c r="AJ133" s="155"/>
      <c r="AK133" s="155"/>
      <c r="AL133" s="155"/>
      <c r="AM133" s="156">
        <f t="shared" si="203"/>
        <v>0</v>
      </c>
      <c r="AN133" s="155"/>
      <c r="AO133" s="155"/>
      <c r="AP133" s="155"/>
      <c r="AQ133" s="155"/>
      <c r="AR133" s="155"/>
      <c r="AS133" s="155"/>
      <c r="AT133" s="155">
        <v>0</v>
      </c>
      <c r="AU133" s="155"/>
      <c r="AV133" s="155"/>
      <c r="AW133" s="155"/>
      <c r="AX133" s="155"/>
      <c r="AY133" s="155"/>
      <c r="AZ133" s="156">
        <f t="shared" si="204"/>
        <v>0</v>
      </c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6">
        <f t="shared" si="205"/>
        <v>0</v>
      </c>
      <c r="BL133" s="15">
        <f t="shared" si="144"/>
        <v>0</v>
      </c>
      <c r="BM133" s="37">
        <f t="shared" si="202"/>
        <v>0</v>
      </c>
    </row>
    <row r="134" spans="1:65" x14ac:dyDescent="0.2">
      <c r="A134" s="291"/>
      <c r="B134" s="38" t="s">
        <v>395</v>
      </c>
      <c r="C134" s="14" t="s">
        <v>396</v>
      </c>
      <c r="D134" s="14" t="s">
        <v>397</v>
      </c>
      <c r="E134" s="13"/>
      <c r="F134" s="13"/>
      <c r="G134" s="13"/>
      <c r="H134" s="13"/>
      <c r="I134" s="13"/>
      <c r="J134" s="14">
        <f t="shared" si="206"/>
        <v>0</v>
      </c>
      <c r="K134" s="16"/>
      <c r="L134" s="13"/>
      <c r="M134" s="16"/>
      <c r="N134" s="13"/>
      <c r="O134" s="16"/>
      <c r="P134" s="13"/>
      <c r="Q134" s="16"/>
      <c r="R134" s="13">
        <f t="shared" si="207"/>
        <v>0</v>
      </c>
      <c r="S134" s="15">
        <f>R134-'Modello CE'!H334</f>
        <v>0</v>
      </c>
      <c r="T134" s="155">
        <f t="shared" si="143"/>
        <v>0</v>
      </c>
      <c r="U134" s="155"/>
      <c r="V134" s="155">
        <f t="shared" si="145"/>
        <v>0</v>
      </c>
      <c r="W134" s="155">
        <f t="shared" si="146"/>
        <v>0</v>
      </c>
      <c r="X134" s="155">
        <f t="shared" si="199"/>
        <v>0</v>
      </c>
      <c r="Y134" s="155">
        <f t="shared" si="147"/>
        <v>0</v>
      </c>
      <c r="Z134" s="15">
        <f t="shared" si="148"/>
        <v>0</v>
      </c>
      <c r="AA134" s="213"/>
      <c r="AB134" s="213"/>
      <c r="AC134" s="213"/>
      <c r="AD134" s="213"/>
      <c r="AE134" s="15">
        <f t="shared" si="149"/>
        <v>0</v>
      </c>
      <c r="AF134" s="155"/>
      <c r="AG134" s="155"/>
      <c r="AH134" s="155"/>
      <c r="AI134" s="155"/>
      <c r="AJ134" s="155"/>
      <c r="AK134" s="155"/>
      <c r="AL134" s="155"/>
      <c r="AM134" s="156">
        <f t="shared" si="203"/>
        <v>0</v>
      </c>
      <c r="AN134" s="155"/>
      <c r="AO134" s="155"/>
      <c r="AP134" s="155"/>
      <c r="AQ134" s="155"/>
      <c r="AR134" s="155"/>
      <c r="AS134" s="155"/>
      <c r="AT134" s="155">
        <v>0</v>
      </c>
      <c r="AU134" s="155"/>
      <c r="AV134" s="155"/>
      <c r="AW134" s="155"/>
      <c r="AX134" s="155"/>
      <c r="AY134" s="155"/>
      <c r="AZ134" s="156">
        <f t="shared" si="204"/>
        <v>0</v>
      </c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6">
        <f t="shared" si="205"/>
        <v>0</v>
      </c>
      <c r="BL134" s="15">
        <f t="shared" si="144"/>
        <v>0</v>
      </c>
      <c r="BM134" s="37">
        <f t="shared" si="202"/>
        <v>0</v>
      </c>
    </row>
    <row r="135" spans="1:65" x14ac:dyDescent="0.2">
      <c r="A135" s="291"/>
      <c r="B135" s="13" t="s">
        <v>398</v>
      </c>
      <c r="C135" s="14" t="s">
        <v>399</v>
      </c>
      <c r="D135" s="14" t="s">
        <v>400</v>
      </c>
      <c r="E135" s="13">
        <v>22631</v>
      </c>
      <c r="F135" s="13"/>
      <c r="G135" s="13"/>
      <c r="H135" s="13"/>
      <c r="I135" s="13"/>
      <c r="J135" s="14">
        <f t="shared" si="206"/>
        <v>22631</v>
      </c>
      <c r="K135" s="16"/>
      <c r="L135" s="13">
        <v>11066</v>
      </c>
      <c r="M135" s="16"/>
      <c r="N135" s="13"/>
      <c r="O135" s="16"/>
      <c r="P135" s="13"/>
      <c r="Q135" s="16"/>
      <c r="R135" s="13">
        <f t="shared" si="207"/>
        <v>33697</v>
      </c>
      <c r="S135" s="15">
        <f>R135-'Modello CE'!H443</f>
        <v>0</v>
      </c>
      <c r="T135" s="155">
        <f t="shared" ref="T135:T170" si="208">J135</f>
        <v>22631</v>
      </c>
      <c r="U135" s="155"/>
      <c r="V135" s="155">
        <f t="shared" si="145"/>
        <v>22631</v>
      </c>
      <c r="W135" s="155">
        <f t="shared" si="146"/>
        <v>11066</v>
      </c>
      <c r="X135" s="155">
        <f t="shared" si="199"/>
        <v>0</v>
      </c>
      <c r="Y135" s="155">
        <f t="shared" si="147"/>
        <v>11066</v>
      </c>
      <c r="Z135" s="15">
        <f t="shared" si="148"/>
        <v>0</v>
      </c>
      <c r="AA135" s="213">
        <f t="shared" si="200"/>
        <v>22631</v>
      </c>
      <c r="AB135" s="213"/>
      <c r="AC135" s="213"/>
      <c r="AD135" s="213"/>
      <c r="AE135" s="15">
        <f t="shared" si="149"/>
        <v>0</v>
      </c>
      <c r="AF135" s="155"/>
      <c r="AG135" s="155">
        <f t="shared" si="201"/>
        <v>22631</v>
      </c>
      <c r="AH135" s="155"/>
      <c r="AI135" s="155"/>
      <c r="AJ135" s="155"/>
      <c r="AK135" s="155"/>
      <c r="AL135" s="155"/>
      <c r="AM135" s="156">
        <f t="shared" si="203"/>
        <v>22631</v>
      </c>
      <c r="AN135" s="155"/>
      <c r="AO135" s="155"/>
      <c r="AP135" s="155"/>
      <c r="AQ135" s="155"/>
      <c r="AR135" s="155"/>
      <c r="AS135" s="155"/>
      <c r="AT135" s="155">
        <v>0</v>
      </c>
      <c r="AU135" s="155"/>
      <c r="AV135" s="155"/>
      <c r="AW135" s="155"/>
      <c r="AX135" s="155"/>
      <c r="AY135" s="155"/>
      <c r="AZ135" s="156">
        <f t="shared" si="204"/>
        <v>0</v>
      </c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6">
        <f t="shared" si="205"/>
        <v>0</v>
      </c>
      <c r="BL135" s="15">
        <f t="shared" ref="BL135:BL170" si="209">BK135+AZ135+AM135-AA135-AB135-AC135-AD135</f>
        <v>0</v>
      </c>
      <c r="BM135" s="37">
        <f t="shared" si="202"/>
        <v>0</v>
      </c>
    </row>
    <row r="136" spans="1:65" x14ac:dyDescent="0.2">
      <c r="A136" s="291"/>
      <c r="B136" s="38" t="s">
        <v>401</v>
      </c>
      <c r="C136" s="14" t="s">
        <v>405</v>
      </c>
      <c r="D136" s="14" t="s">
        <v>403</v>
      </c>
      <c r="E136" s="13">
        <v>670375</v>
      </c>
      <c r="F136" s="13">
        <v>241512</v>
      </c>
      <c r="G136" s="13">
        <v>188745</v>
      </c>
      <c r="H136" s="13"/>
      <c r="I136" s="13">
        <v>79365</v>
      </c>
      <c r="J136" s="14">
        <f t="shared" si="206"/>
        <v>1179997</v>
      </c>
      <c r="K136" s="16"/>
      <c r="L136" s="13">
        <v>403521</v>
      </c>
      <c r="M136" s="16"/>
      <c r="N136" s="13"/>
      <c r="O136" s="16"/>
      <c r="P136" s="13"/>
      <c r="Q136" s="16"/>
      <c r="R136" s="13">
        <f t="shared" si="207"/>
        <v>1583518</v>
      </c>
      <c r="S136" s="15">
        <f>R136-'Modello CE'!H460</f>
        <v>0</v>
      </c>
      <c r="T136" s="155">
        <f t="shared" si="208"/>
        <v>1179997</v>
      </c>
      <c r="U136" s="155"/>
      <c r="V136" s="155">
        <f t="shared" ref="V136:V169" si="210">T136+U136</f>
        <v>1179997</v>
      </c>
      <c r="W136" s="155">
        <f t="shared" ref="W136:W170" si="211">L136</f>
        <v>403521</v>
      </c>
      <c r="X136" s="155">
        <f t="shared" si="199"/>
        <v>0</v>
      </c>
      <c r="Y136" s="155">
        <f t="shared" ref="Y136:Y169" si="212">W136+X136</f>
        <v>403521</v>
      </c>
      <c r="Z136" s="15">
        <f t="shared" ref="Z136:Z163" si="213">Y136+V136-R136</f>
        <v>0</v>
      </c>
      <c r="AA136" s="213">
        <f t="shared" si="200"/>
        <v>802362</v>
      </c>
      <c r="AB136" s="213">
        <v>364887</v>
      </c>
      <c r="AC136" s="213">
        <v>12748</v>
      </c>
      <c r="AD136" s="213"/>
      <c r="AE136" s="15">
        <f t="shared" ref="AE136:AE170" si="214">AA136+AB136+AC136-V136</f>
        <v>0</v>
      </c>
      <c r="AF136" s="155">
        <v>341460</v>
      </c>
      <c r="AG136" s="155">
        <f t="shared" si="201"/>
        <v>460777</v>
      </c>
      <c r="AH136" s="155"/>
      <c r="AI136" s="155"/>
      <c r="AJ136" s="155">
        <v>125</v>
      </c>
      <c r="AK136" s="155"/>
      <c r="AL136" s="155"/>
      <c r="AM136" s="156">
        <f t="shared" si="203"/>
        <v>802362</v>
      </c>
      <c r="AN136" s="155"/>
      <c r="AO136" s="155"/>
      <c r="AP136" s="155"/>
      <c r="AQ136" s="155"/>
      <c r="AR136" s="155"/>
      <c r="AS136" s="155"/>
      <c r="AT136" s="155">
        <v>266142</v>
      </c>
      <c r="AU136" s="155"/>
      <c r="AV136" s="155"/>
      <c r="AW136" s="155">
        <v>98745</v>
      </c>
      <c r="AX136" s="155"/>
      <c r="AY136" s="155"/>
      <c r="AZ136" s="156">
        <f t="shared" si="204"/>
        <v>364887</v>
      </c>
      <c r="BA136" s="155"/>
      <c r="BB136" s="155"/>
      <c r="BC136" s="155"/>
      <c r="BD136" s="155"/>
      <c r="BE136" s="155"/>
      <c r="BF136" s="155"/>
      <c r="BG136" s="155"/>
      <c r="BH136" s="155">
        <v>12748</v>
      </c>
      <c r="BI136" s="155"/>
      <c r="BJ136" s="155"/>
      <c r="BK136" s="156">
        <f t="shared" si="205"/>
        <v>12748</v>
      </c>
      <c r="BL136" s="15">
        <f t="shared" si="209"/>
        <v>0</v>
      </c>
      <c r="BM136" s="37">
        <f t="shared" si="202"/>
        <v>0</v>
      </c>
    </row>
    <row r="137" spans="1:65" x14ac:dyDescent="0.2">
      <c r="A137" s="291"/>
      <c r="B137" s="13" t="s">
        <v>404</v>
      </c>
      <c r="C137" s="14" t="s">
        <v>408</v>
      </c>
      <c r="D137" s="14" t="s">
        <v>406</v>
      </c>
      <c r="E137" s="13">
        <v>25328</v>
      </c>
      <c r="F137" s="13">
        <v>28412</v>
      </c>
      <c r="G137" s="13">
        <v>31357</v>
      </c>
      <c r="H137" s="13"/>
      <c r="I137" s="13">
        <v>4326</v>
      </c>
      <c r="J137" s="14">
        <f t="shared" si="206"/>
        <v>89423</v>
      </c>
      <c r="K137" s="16"/>
      <c r="L137" s="13">
        <v>96068</v>
      </c>
      <c r="M137" s="16"/>
      <c r="N137" s="13"/>
      <c r="O137" s="16"/>
      <c r="P137" s="13"/>
      <c r="Q137" s="16"/>
      <c r="R137" s="13">
        <f t="shared" si="207"/>
        <v>185491</v>
      </c>
      <c r="S137" s="15">
        <f>R137-'Modello CE'!H461</f>
        <v>0</v>
      </c>
      <c r="T137" s="155">
        <f t="shared" si="208"/>
        <v>89423</v>
      </c>
      <c r="U137" s="155"/>
      <c r="V137" s="155">
        <f t="shared" si="210"/>
        <v>89423</v>
      </c>
      <c r="W137" s="155">
        <f t="shared" si="211"/>
        <v>96068</v>
      </c>
      <c r="X137" s="155">
        <f t="shared" si="199"/>
        <v>0</v>
      </c>
      <c r="Y137" s="155">
        <f t="shared" si="212"/>
        <v>96068</v>
      </c>
      <c r="Z137" s="15">
        <f t="shared" si="213"/>
        <v>0</v>
      </c>
      <c r="AA137" s="213">
        <f t="shared" si="200"/>
        <v>42478</v>
      </c>
      <c r="AB137" s="213">
        <v>39480</v>
      </c>
      <c r="AC137" s="213">
        <v>7465</v>
      </c>
      <c r="AD137" s="213"/>
      <c r="AE137" s="15">
        <f t="shared" si="214"/>
        <v>0</v>
      </c>
      <c r="AF137" s="155">
        <v>12106</v>
      </c>
      <c r="AG137" s="155">
        <f t="shared" si="201"/>
        <v>22957</v>
      </c>
      <c r="AH137" s="155">
        <v>2201</v>
      </c>
      <c r="AI137" s="155">
        <v>5214</v>
      </c>
      <c r="AJ137" s="155"/>
      <c r="AK137" s="155"/>
      <c r="AL137" s="155"/>
      <c r="AM137" s="156">
        <f t="shared" si="203"/>
        <v>42478</v>
      </c>
      <c r="AN137" s="155"/>
      <c r="AO137" s="155"/>
      <c r="AP137" s="155"/>
      <c r="AQ137" s="155"/>
      <c r="AR137" s="155">
        <v>11306</v>
      </c>
      <c r="AS137" s="155"/>
      <c r="AT137" s="155">
        <v>8694</v>
      </c>
      <c r="AU137" s="155"/>
      <c r="AV137" s="155"/>
      <c r="AW137" s="155">
        <v>19480</v>
      </c>
      <c r="AX137" s="155"/>
      <c r="AY137" s="155"/>
      <c r="AZ137" s="156">
        <f t="shared" si="204"/>
        <v>39480</v>
      </c>
      <c r="BA137" s="155"/>
      <c r="BB137" s="155"/>
      <c r="BC137" s="155"/>
      <c r="BD137" s="155"/>
      <c r="BE137" s="155"/>
      <c r="BF137" s="155"/>
      <c r="BG137" s="155"/>
      <c r="BH137" s="155">
        <v>7465</v>
      </c>
      <c r="BI137" s="155"/>
      <c r="BJ137" s="155"/>
      <c r="BK137" s="156">
        <f t="shared" si="205"/>
        <v>7465</v>
      </c>
      <c r="BL137" s="15">
        <f t="shared" si="209"/>
        <v>0</v>
      </c>
      <c r="BM137" s="37">
        <f t="shared" si="202"/>
        <v>0</v>
      </c>
    </row>
    <row r="138" spans="1:65" x14ac:dyDescent="0.2">
      <c r="A138" s="291"/>
      <c r="B138" s="38" t="s">
        <v>407</v>
      </c>
      <c r="C138" s="14" t="s">
        <v>469</v>
      </c>
      <c r="D138" s="14" t="s">
        <v>409</v>
      </c>
      <c r="E138" s="13">
        <v>173191</v>
      </c>
      <c r="F138" s="13">
        <v>64469</v>
      </c>
      <c r="G138" s="13">
        <v>56612</v>
      </c>
      <c r="H138" s="13">
        <v>3955</v>
      </c>
      <c r="I138" s="13">
        <v>16500</v>
      </c>
      <c r="J138" s="14">
        <f t="shared" si="206"/>
        <v>314727</v>
      </c>
      <c r="K138" s="16"/>
      <c r="L138" s="13">
        <v>83669</v>
      </c>
      <c r="M138" s="16"/>
      <c r="N138" s="13">
        <v>60911</v>
      </c>
      <c r="O138" s="16"/>
      <c r="P138" s="13"/>
      <c r="Q138" s="16"/>
      <c r="R138" s="13">
        <f t="shared" si="207"/>
        <v>459307</v>
      </c>
      <c r="S138" s="15">
        <f>R138-'Modello CE'!H462</f>
        <v>0</v>
      </c>
      <c r="T138" s="155">
        <f t="shared" si="208"/>
        <v>314727</v>
      </c>
      <c r="U138" s="155">
        <v>36587</v>
      </c>
      <c r="V138" s="155">
        <f t="shared" si="210"/>
        <v>351314</v>
      </c>
      <c r="W138" s="155">
        <f t="shared" si="211"/>
        <v>83669</v>
      </c>
      <c r="X138" s="155">
        <f t="shared" si="199"/>
        <v>24324</v>
      </c>
      <c r="Y138" s="155">
        <f t="shared" si="212"/>
        <v>107993</v>
      </c>
      <c r="Z138" s="15">
        <f t="shared" si="213"/>
        <v>0</v>
      </c>
      <c r="AA138" s="213">
        <f t="shared" si="200"/>
        <v>245093</v>
      </c>
      <c r="AB138" s="213">
        <v>87100</v>
      </c>
      <c r="AC138" s="213">
        <v>19121</v>
      </c>
      <c r="AD138" s="213"/>
      <c r="AE138" s="15">
        <f t="shared" si="214"/>
        <v>0</v>
      </c>
      <c r="AF138" s="155">
        <v>136877</v>
      </c>
      <c r="AG138" s="155">
        <f t="shared" si="201"/>
        <v>95906</v>
      </c>
      <c r="AH138" s="155"/>
      <c r="AI138" s="155">
        <v>12106</v>
      </c>
      <c r="AJ138" s="155">
        <v>204</v>
      </c>
      <c r="AK138" s="155"/>
      <c r="AL138" s="155"/>
      <c r="AM138" s="156">
        <f t="shared" si="203"/>
        <v>245093</v>
      </c>
      <c r="AN138" s="155"/>
      <c r="AO138" s="155"/>
      <c r="AP138" s="155"/>
      <c r="AQ138" s="155"/>
      <c r="AR138" s="155">
        <v>3555</v>
      </c>
      <c r="AS138" s="155"/>
      <c r="AT138" s="155">
        <v>16004</v>
      </c>
      <c r="AU138" s="155"/>
      <c r="AV138" s="155"/>
      <c r="AW138" s="155">
        <v>67541</v>
      </c>
      <c r="AX138" s="155"/>
      <c r="AY138" s="155"/>
      <c r="AZ138" s="156">
        <f t="shared" si="204"/>
        <v>87100</v>
      </c>
      <c r="BA138" s="155"/>
      <c r="BB138" s="155"/>
      <c r="BC138" s="155"/>
      <c r="BD138" s="155"/>
      <c r="BE138" s="155"/>
      <c r="BF138" s="155"/>
      <c r="BG138" s="155"/>
      <c r="BH138" s="155">
        <v>19121</v>
      </c>
      <c r="BI138" s="155"/>
      <c r="BJ138" s="155"/>
      <c r="BK138" s="156">
        <f t="shared" si="205"/>
        <v>19121</v>
      </c>
      <c r="BL138" s="15">
        <f t="shared" si="209"/>
        <v>0</v>
      </c>
      <c r="BM138" s="37">
        <f t="shared" si="202"/>
        <v>0</v>
      </c>
    </row>
    <row r="139" spans="1:65" x14ac:dyDescent="0.2">
      <c r="A139" s="291"/>
      <c r="B139" s="13" t="s">
        <v>410</v>
      </c>
      <c r="C139" s="14" t="s">
        <v>411</v>
      </c>
      <c r="D139" s="14" t="s">
        <v>412</v>
      </c>
      <c r="E139" s="13">
        <v>214895</v>
      </c>
      <c r="F139" s="13"/>
      <c r="G139" s="13"/>
      <c r="H139" s="13"/>
      <c r="I139" s="13"/>
      <c r="J139" s="14">
        <f t="shared" si="206"/>
        <v>214895</v>
      </c>
      <c r="K139" s="16"/>
      <c r="L139" s="13"/>
      <c r="M139" s="16"/>
      <c r="N139" s="13"/>
      <c r="O139" s="16"/>
      <c r="P139" s="13"/>
      <c r="Q139" s="16"/>
      <c r="R139" s="13">
        <f t="shared" si="207"/>
        <v>214895</v>
      </c>
      <c r="S139" s="15">
        <f>R139-'Modello CE'!H527+'Modello CE'!H541</f>
        <v>0</v>
      </c>
      <c r="T139" s="155">
        <f t="shared" si="208"/>
        <v>214895</v>
      </c>
      <c r="U139" s="155"/>
      <c r="V139" s="155">
        <f t="shared" si="210"/>
        <v>214895</v>
      </c>
      <c r="W139" s="155">
        <f t="shared" si="211"/>
        <v>0</v>
      </c>
      <c r="X139" s="155"/>
      <c r="Y139" s="155">
        <f t="shared" si="212"/>
        <v>0</v>
      </c>
      <c r="Z139" s="15">
        <f t="shared" si="213"/>
        <v>0</v>
      </c>
      <c r="AA139" s="213">
        <f t="shared" si="200"/>
        <v>214895</v>
      </c>
      <c r="AB139" s="213"/>
      <c r="AC139" s="213"/>
      <c r="AD139" s="213"/>
      <c r="AE139" s="15">
        <f t="shared" si="214"/>
        <v>0</v>
      </c>
      <c r="AF139" s="155"/>
      <c r="AG139" s="155">
        <f t="shared" si="201"/>
        <v>214895</v>
      </c>
      <c r="AH139" s="155"/>
      <c r="AI139" s="155"/>
      <c r="AJ139" s="155"/>
      <c r="AK139" s="155"/>
      <c r="AL139" s="155"/>
      <c r="AM139" s="156">
        <f t="shared" si="203"/>
        <v>214895</v>
      </c>
      <c r="AN139" s="155"/>
      <c r="AO139" s="155"/>
      <c r="AP139" s="155"/>
      <c r="AQ139" s="155"/>
      <c r="AR139" s="155"/>
      <c r="AS139" s="155"/>
      <c r="AT139" s="155">
        <v>0</v>
      </c>
      <c r="AU139" s="155"/>
      <c r="AV139" s="155"/>
      <c r="AW139" s="155"/>
      <c r="AX139" s="155"/>
      <c r="AY139" s="155"/>
      <c r="AZ139" s="156">
        <f t="shared" si="204"/>
        <v>0</v>
      </c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6">
        <f t="shared" si="205"/>
        <v>0</v>
      </c>
      <c r="BL139" s="15">
        <f t="shared" si="209"/>
        <v>0</v>
      </c>
      <c r="BM139" s="37">
        <f t="shared" si="202"/>
        <v>0</v>
      </c>
    </row>
    <row r="140" spans="1:65" x14ac:dyDescent="0.2">
      <c r="A140" s="291"/>
      <c r="B140" s="38" t="s">
        <v>413</v>
      </c>
      <c r="C140" s="14" t="s">
        <v>414</v>
      </c>
      <c r="D140" s="14" t="s">
        <v>415</v>
      </c>
      <c r="E140" s="13">
        <v>2922168</v>
      </c>
      <c r="F140" s="13">
        <v>1096046</v>
      </c>
      <c r="G140" s="13">
        <v>906991</v>
      </c>
      <c r="H140" s="13">
        <v>12963</v>
      </c>
      <c r="I140" s="13">
        <v>328398</v>
      </c>
      <c r="J140" s="14">
        <f t="shared" si="206"/>
        <v>5266566</v>
      </c>
      <c r="K140" s="16"/>
      <c r="L140" s="13">
        <v>1948027</v>
      </c>
      <c r="M140" s="16"/>
      <c r="N140" s="13">
        <v>199950</v>
      </c>
      <c r="O140" s="16"/>
      <c r="P140" s="13"/>
      <c r="Q140" s="16"/>
      <c r="R140" s="13">
        <f>J140+L140+N140+P140</f>
        <v>7414543</v>
      </c>
      <c r="S140" s="15">
        <f>R140-'Modello CE'!H551</f>
        <v>0</v>
      </c>
      <c r="T140" s="155">
        <f t="shared" si="208"/>
        <v>5266566</v>
      </c>
      <c r="U140" s="155">
        <v>106357</v>
      </c>
      <c r="V140" s="155">
        <f t="shared" si="210"/>
        <v>5372923</v>
      </c>
      <c r="W140" s="155">
        <f t="shared" si="211"/>
        <v>1948027</v>
      </c>
      <c r="X140" s="155">
        <f t="shared" si="199"/>
        <v>93593</v>
      </c>
      <c r="Y140" s="155">
        <f t="shared" si="212"/>
        <v>2041620</v>
      </c>
      <c r="Z140" s="15">
        <f t="shared" si="213"/>
        <v>0</v>
      </c>
      <c r="AA140" s="213">
        <f t="shared" si="200"/>
        <v>4245889</v>
      </c>
      <c r="AB140" s="213">
        <v>1101427</v>
      </c>
      <c r="AC140" s="213">
        <v>25607</v>
      </c>
      <c r="AD140" s="213"/>
      <c r="AE140" s="15">
        <f t="shared" si="214"/>
        <v>0</v>
      </c>
      <c r="AF140" s="155">
        <v>375473</v>
      </c>
      <c r="AG140" s="155">
        <f t="shared" si="201"/>
        <v>3757047</v>
      </c>
      <c r="AH140" s="155">
        <v>5597</v>
      </c>
      <c r="AI140" s="155">
        <v>104206</v>
      </c>
      <c r="AJ140" s="155">
        <v>3566</v>
      </c>
      <c r="AK140" s="155"/>
      <c r="AL140" s="155"/>
      <c r="AM140" s="156">
        <f t="shared" si="203"/>
        <v>4245889</v>
      </c>
      <c r="AN140" s="155"/>
      <c r="AO140" s="155"/>
      <c r="AP140" s="155"/>
      <c r="AQ140" s="155"/>
      <c r="AR140" s="155">
        <v>15418</v>
      </c>
      <c r="AS140" s="155"/>
      <c r="AT140" s="155">
        <v>757529</v>
      </c>
      <c r="AU140" s="155"/>
      <c r="AV140" s="155"/>
      <c r="AW140" s="155">
        <v>328480</v>
      </c>
      <c r="AX140" s="155"/>
      <c r="AY140" s="155"/>
      <c r="AZ140" s="156">
        <f t="shared" si="204"/>
        <v>1101427</v>
      </c>
      <c r="BA140" s="155"/>
      <c r="BB140" s="155"/>
      <c r="BC140" s="155"/>
      <c r="BD140" s="155"/>
      <c r="BE140" s="155"/>
      <c r="BF140" s="155"/>
      <c r="BG140" s="155"/>
      <c r="BH140" s="155">
        <v>25607</v>
      </c>
      <c r="BI140" s="155"/>
      <c r="BJ140" s="155"/>
      <c r="BK140" s="156">
        <f t="shared" si="205"/>
        <v>25607</v>
      </c>
      <c r="BL140" s="15">
        <f t="shared" si="209"/>
        <v>0</v>
      </c>
      <c r="BM140" s="37">
        <f t="shared" si="202"/>
        <v>0</v>
      </c>
    </row>
    <row r="141" spans="1:65" x14ac:dyDescent="0.2">
      <c r="A141" s="291"/>
      <c r="B141" s="13" t="s">
        <v>416</v>
      </c>
      <c r="C141" s="14" t="s">
        <v>1893</v>
      </c>
      <c r="D141" s="14" t="s">
        <v>417</v>
      </c>
      <c r="E141" s="13"/>
      <c r="F141" s="13"/>
      <c r="G141" s="13"/>
      <c r="H141" s="13"/>
      <c r="I141" s="13"/>
      <c r="J141" s="14">
        <f t="shared" si="206"/>
        <v>0</v>
      </c>
      <c r="K141" s="16"/>
      <c r="L141" s="13"/>
      <c r="M141" s="16"/>
      <c r="N141" s="13"/>
      <c r="O141" s="16"/>
      <c r="P141" s="13"/>
      <c r="Q141" s="16"/>
      <c r="R141" s="13">
        <f t="shared" si="207"/>
        <v>0</v>
      </c>
      <c r="S141" s="15">
        <f>R141-'Modello CE'!H463</f>
        <v>0</v>
      </c>
      <c r="T141" s="155">
        <f t="shared" si="208"/>
        <v>0</v>
      </c>
      <c r="U141" s="155"/>
      <c r="V141" s="155">
        <f t="shared" si="210"/>
        <v>0</v>
      </c>
      <c r="W141" s="155">
        <f t="shared" si="211"/>
        <v>0</v>
      </c>
      <c r="X141" s="155">
        <f t="shared" si="199"/>
        <v>0</v>
      </c>
      <c r="Y141" s="155">
        <f t="shared" si="212"/>
        <v>0</v>
      </c>
      <c r="Z141" s="15">
        <f t="shared" si="213"/>
        <v>0</v>
      </c>
      <c r="AA141" s="213"/>
      <c r="AB141" s="213"/>
      <c r="AC141" s="213"/>
      <c r="AD141" s="213"/>
      <c r="AE141" s="15">
        <f t="shared" si="214"/>
        <v>0</v>
      </c>
      <c r="AF141" s="155"/>
      <c r="AG141" s="155"/>
      <c r="AH141" s="155"/>
      <c r="AI141" s="155"/>
      <c r="AJ141" s="155"/>
      <c r="AK141" s="155"/>
      <c r="AL141" s="155"/>
      <c r="AM141" s="156">
        <f t="shared" si="203"/>
        <v>0</v>
      </c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6">
        <f t="shared" si="204"/>
        <v>0</v>
      </c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6">
        <f t="shared" si="205"/>
        <v>0</v>
      </c>
      <c r="BL141" s="15">
        <f t="shared" si="209"/>
        <v>0</v>
      </c>
      <c r="BM141" s="37">
        <f t="shared" si="202"/>
        <v>0</v>
      </c>
    </row>
    <row r="142" spans="1:65" x14ac:dyDescent="0.2">
      <c r="A142" s="291"/>
      <c r="B142" s="38" t="s">
        <v>418</v>
      </c>
      <c r="C142" s="14" t="s">
        <v>1894</v>
      </c>
      <c r="D142" s="14" t="s">
        <v>419</v>
      </c>
      <c r="E142" s="13"/>
      <c r="F142" s="13"/>
      <c r="G142" s="13"/>
      <c r="H142" s="13"/>
      <c r="I142" s="13"/>
      <c r="J142" s="14">
        <f t="shared" si="206"/>
        <v>0</v>
      </c>
      <c r="K142" s="16"/>
      <c r="L142" s="13"/>
      <c r="M142" s="16"/>
      <c r="N142" s="13"/>
      <c r="O142" s="16"/>
      <c r="P142" s="13"/>
      <c r="Q142" s="16"/>
      <c r="R142" s="13">
        <f t="shared" si="207"/>
        <v>0</v>
      </c>
      <c r="S142" s="15">
        <f>R142-'Modello CE'!H464</f>
        <v>0</v>
      </c>
      <c r="T142" s="155">
        <f t="shared" si="208"/>
        <v>0</v>
      </c>
      <c r="U142" s="155"/>
      <c r="V142" s="155">
        <f t="shared" si="210"/>
        <v>0</v>
      </c>
      <c r="W142" s="155">
        <f t="shared" si="211"/>
        <v>0</v>
      </c>
      <c r="X142" s="155">
        <f t="shared" si="199"/>
        <v>0</v>
      </c>
      <c r="Y142" s="155">
        <f t="shared" si="212"/>
        <v>0</v>
      </c>
      <c r="Z142" s="15">
        <f t="shared" si="213"/>
        <v>0</v>
      </c>
      <c r="AA142" s="213"/>
      <c r="AB142" s="213"/>
      <c r="AC142" s="213"/>
      <c r="AD142" s="213"/>
      <c r="AE142" s="15">
        <f t="shared" si="214"/>
        <v>0</v>
      </c>
      <c r="AF142" s="155"/>
      <c r="AG142" s="155"/>
      <c r="AH142" s="155"/>
      <c r="AI142" s="155"/>
      <c r="AJ142" s="155"/>
      <c r="AK142" s="155"/>
      <c r="AL142" s="155"/>
      <c r="AM142" s="156">
        <f t="shared" si="203"/>
        <v>0</v>
      </c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6">
        <f t="shared" si="204"/>
        <v>0</v>
      </c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6">
        <f t="shared" si="205"/>
        <v>0</v>
      </c>
      <c r="BL142" s="15">
        <f t="shared" si="209"/>
        <v>0</v>
      </c>
      <c r="BM142" s="37">
        <f t="shared" si="202"/>
        <v>0</v>
      </c>
    </row>
    <row r="143" spans="1:65" x14ac:dyDescent="0.2">
      <c r="A143" s="291"/>
      <c r="B143" s="13" t="s">
        <v>420</v>
      </c>
      <c r="C143" s="14" t="s">
        <v>1895</v>
      </c>
      <c r="D143" s="14" t="s">
        <v>421</v>
      </c>
      <c r="E143" s="13"/>
      <c r="F143" s="13"/>
      <c r="G143" s="13"/>
      <c r="H143" s="13"/>
      <c r="I143" s="13"/>
      <c r="J143" s="14">
        <f t="shared" si="206"/>
        <v>0</v>
      </c>
      <c r="K143" s="16"/>
      <c r="L143" s="13"/>
      <c r="M143" s="16"/>
      <c r="N143" s="13"/>
      <c r="O143" s="16"/>
      <c r="P143" s="13"/>
      <c r="Q143" s="16"/>
      <c r="R143" s="13">
        <f t="shared" si="207"/>
        <v>0</v>
      </c>
      <c r="S143" s="15">
        <f>R143-'Modello CE'!H465</f>
        <v>0</v>
      </c>
      <c r="T143" s="155">
        <f t="shared" si="208"/>
        <v>0</v>
      </c>
      <c r="U143" s="155"/>
      <c r="V143" s="155">
        <f t="shared" si="210"/>
        <v>0</v>
      </c>
      <c r="W143" s="155">
        <f t="shared" si="211"/>
        <v>0</v>
      </c>
      <c r="X143" s="155">
        <f t="shared" si="199"/>
        <v>0</v>
      </c>
      <c r="Y143" s="155">
        <f t="shared" si="212"/>
        <v>0</v>
      </c>
      <c r="Z143" s="15">
        <f t="shared" si="213"/>
        <v>0</v>
      </c>
      <c r="AA143" s="213"/>
      <c r="AB143" s="213"/>
      <c r="AC143" s="213"/>
      <c r="AD143" s="213"/>
      <c r="AE143" s="15">
        <f t="shared" si="214"/>
        <v>0</v>
      </c>
      <c r="AF143" s="155"/>
      <c r="AG143" s="155"/>
      <c r="AH143" s="155"/>
      <c r="AI143" s="155"/>
      <c r="AJ143" s="155"/>
      <c r="AK143" s="155"/>
      <c r="AL143" s="155"/>
      <c r="AM143" s="156">
        <f t="shared" si="203"/>
        <v>0</v>
      </c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6">
        <f t="shared" si="204"/>
        <v>0</v>
      </c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6">
        <f t="shared" si="205"/>
        <v>0</v>
      </c>
      <c r="BL143" s="15">
        <f t="shared" si="209"/>
        <v>0</v>
      </c>
      <c r="BM143" s="37">
        <f t="shared" si="202"/>
        <v>0</v>
      </c>
    </row>
    <row r="144" spans="1:65" s="37" customFormat="1" x14ac:dyDescent="0.2">
      <c r="A144" s="292"/>
      <c r="B144" s="17" t="s">
        <v>422</v>
      </c>
      <c r="C144" s="14"/>
      <c r="D144" s="18" t="s">
        <v>423</v>
      </c>
      <c r="E144" s="17">
        <f>SUM(E124:E143)</f>
        <v>44567192</v>
      </c>
      <c r="F144" s="17">
        <f t="shared" ref="F144:P144" si="215">SUM(F124:F143)</f>
        <v>20342627</v>
      </c>
      <c r="G144" s="17">
        <f t="shared" si="215"/>
        <v>14296206</v>
      </c>
      <c r="H144" s="17">
        <f t="shared" si="215"/>
        <v>543128</v>
      </c>
      <c r="I144" s="17">
        <f t="shared" si="215"/>
        <v>2826342</v>
      </c>
      <c r="J144" s="17">
        <f t="shared" si="215"/>
        <v>82575495</v>
      </c>
      <c r="K144" s="19"/>
      <c r="L144" s="17">
        <f t="shared" si="215"/>
        <v>23630518</v>
      </c>
      <c r="M144" s="19"/>
      <c r="N144" s="17">
        <f t="shared" si="215"/>
        <v>15425298</v>
      </c>
      <c r="O144" s="19"/>
      <c r="P144" s="17">
        <f t="shared" si="215"/>
        <v>0</v>
      </c>
      <c r="Q144" s="19"/>
      <c r="R144" s="17">
        <f>SUM(R124:R143)</f>
        <v>121631311</v>
      </c>
      <c r="S144" s="19"/>
      <c r="T144" s="213">
        <f t="shared" si="208"/>
        <v>82575495</v>
      </c>
      <c r="U144" s="17">
        <f t="shared" ref="U144" si="216">SUM(U124:U143)</f>
        <v>6989510</v>
      </c>
      <c r="V144" s="213">
        <f t="shared" si="210"/>
        <v>89565005</v>
      </c>
      <c r="W144" s="213">
        <f t="shared" si="211"/>
        <v>23630518</v>
      </c>
      <c r="X144" s="17">
        <f t="shared" ref="X144" si="217">SUM(X124:X143)</f>
        <v>8435788</v>
      </c>
      <c r="Y144" s="213">
        <f t="shared" si="212"/>
        <v>32066306</v>
      </c>
      <c r="Z144" s="15">
        <f t="shared" si="213"/>
        <v>0</v>
      </c>
      <c r="AA144" s="213">
        <f t="shared" ref="AA144:BK144" si="218">SUM(AA124:AA143)</f>
        <v>75237159</v>
      </c>
      <c r="AB144" s="213">
        <f t="shared" si="218"/>
        <v>13939299</v>
      </c>
      <c r="AC144" s="213">
        <f t="shared" si="218"/>
        <v>388547</v>
      </c>
      <c r="AD144" s="213">
        <f t="shared" si="218"/>
        <v>0</v>
      </c>
      <c r="AE144" s="15">
        <f t="shared" si="214"/>
        <v>0</v>
      </c>
      <c r="AF144" s="213">
        <f t="shared" si="218"/>
        <v>6344214</v>
      </c>
      <c r="AG144" s="213">
        <f t="shared" si="218"/>
        <v>66643710</v>
      </c>
      <c r="AH144" s="213">
        <f t="shared" si="218"/>
        <v>115070</v>
      </c>
      <c r="AI144" s="213">
        <f t="shared" si="218"/>
        <v>2053555</v>
      </c>
      <c r="AJ144" s="213">
        <f t="shared" si="218"/>
        <v>80610</v>
      </c>
      <c r="AK144" s="213">
        <f t="shared" si="218"/>
        <v>0</v>
      </c>
      <c r="AL144" s="213">
        <f t="shared" si="218"/>
        <v>0</v>
      </c>
      <c r="AM144" s="213">
        <f t="shared" si="218"/>
        <v>75237159</v>
      </c>
      <c r="AN144" s="213">
        <f t="shared" si="218"/>
        <v>0</v>
      </c>
      <c r="AO144" s="213">
        <f t="shared" si="218"/>
        <v>0</v>
      </c>
      <c r="AP144" s="213">
        <f t="shared" si="218"/>
        <v>0</v>
      </c>
      <c r="AQ144" s="213">
        <f t="shared" si="218"/>
        <v>0</v>
      </c>
      <c r="AR144" s="213">
        <f t="shared" si="218"/>
        <v>165156</v>
      </c>
      <c r="AS144" s="213">
        <f t="shared" si="218"/>
        <v>0</v>
      </c>
      <c r="AT144" s="213">
        <f t="shared" si="218"/>
        <v>9232794</v>
      </c>
      <c r="AU144" s="213">
        <f t="shared" si="218"/>
        <v>0</v>
      </c>
      <c r="AV144" s="213">
        <f t="shared" si="218"/>
        <v>0</v>
      </c>
      <c r="AW144" s="213">
        <f t="shared" si="218"/>
        <v>4541349</v>
      </c>
      <c r="AX144" s="213">
        <f t="shared" si="218"/>
        <v>0</v>
      </c>
      <c r="AY144" s="213">
        <f t="shared" si="218"/>
        <v>0</v>
      </c>
      <c r="AZ144" s="213">
        <f t="shared" si="218"/>
        <v>13939299</v>
      </c>
      <c r="BA144" s="213">
        <f t="shared" si="218"/>
        <v>0</v>
      </c>
      <c r="BB144" s="213">
        <f t="shared" si="218"/>
        <v>0</v>
      </c>
      <c r="BC144" s="213">
        <f t="shared" si="218"/>
        <v>0</v>
      </c>
      <c r="BD144" s="213">
        <f t="shared" si="218"/>
        <v>0</v>
      </c>
      <c r="BE144" s="213">
        <f t="shared" si="218"/>
        <v>0</v>
      </c>
      <c r="BF144" s="213">
        <f t="shared" si="218"/>
        <v>0</v>
      </c>
      <c r="BG144" s="213">
        <f t="shared" si="218"/>
        <v>0</v>
      </c>
      <c r="BH144" s="213">
        <f t="shared" si="218"/>
        <v>388547</v>
      </c>
      <c r="BI144" s="213">
        <f t="shared" si="218"/>
        <v>0</v>
      </c>
      <c r="BJ144" s="213">
        <f t="shared" si="218"/>
        <v>0</v>
      </c>
      <c r="BK144" s="213">
        <f t="shared" si="218"/>
        <v>388547</v>
      </c>
      <c r="BL144" s="15">
        <f t="shared" si="209"/>
        <v>0</v>
      </c>
      <c r="BM144" s="37">
        <f t="shared" si="202"/>
        <v>0</v>
      </c>
    </row>
    <row r="145" spans="1:65" x14ac:dyDescent="0.2">
      <c r="A145" s="278" t="s">
        <v>424</v>
      </c>
      <c r="B145" s="13" t="s">
        <v>425</v>
      </c>
      <c r="C145" s="14" t="s">
        <v>426</v>
      </c>
      <c r="D145" s="14" t="s">
        <v>427</v>
      </c>
      <c r="E145" s="13">
        <v>349447</v>
      </c>
      <c r="F145" s="13">
        <v>124079</v>
      </c>
      <c r="G145" s="13">
        <v>102677</v>
      </c>
      <c r="H145" s="13">
        <v>1467</v>
      </c>
      <c r="I145" s="13">
        <v>37177</v>
      </c>
      <c r="J145" s="14">
        <f t="shared" si="206"/>
        <v>614847</v>
      </c>
      <c r="K145" s="16"/>
      <c r="L145" s="13">
        <v>220528</v>
      </c>
      <c r="M145" s="16"/>
      <c r="N145" s="13">
        <v>22928</v>
      </c>
      <c r="O145" s="16"/>
      <c r="P145" s="13"/>
      <c r="Q145" s="16"/>
      <c r="R145" s="13">
        <f t="shared" si="207"/>
        <v>858303</v>
      </c>
      <c r="S145" s="15">
        <f>R145-'Modello CE'!H414</f>
        <v>0</v>
      </c>
      <c r="T145" s="155">
        <f t="shared" si="208"/>
        <v>614847</v>
      </c>
      <c r="U145" s="155">
        <f t="shared" ref="U134:U167" si="219">ROUND(N145*($J$144/($J$144+$L$144)),0)</f>
        <v>17827</v>
      </c>
      <c r="V145" s="155">
        <f t="shared" si="210"/>
        <v>632674</v>
      </c>
      <c r="W145" s="155">
        <f t="shared" si="211"/>
        <v>220528</v>
      </c>
      <c r="X145" s="155">
        <f t="shared" ref="X134:X167" si="220">ROUND(N145*($L$144/($J$144+$L$144)),0)</f>
        <v>5101</v>
      </c>
      <c r="Y145" s="155">
        <f t="shared" si="212"/>
        <v>225629</v>
      </c>
      <c r="Z145" s="15">
        <f t="shared" si="213"/>
        <v>0</v>
      </c>
      <c r="AA145" s="213">
        <f>V145-AB145-AC145</f>
        <v>351545</v>
      </c>
      <c r="AB145" s="213">
        <v>281129</v>
      </c>
      <c r="AC145" s="213"/>
      <c r="AD145" s="213"/>
      <c r="AE145" s="15">
        <f t="shared" si="214"/>
        <v>0</v>
      </c>
      <c r="AF145" s="155">
        <v>21366</v>
      </c>
      <c r="AG145" s="155">
        <f>AA145-AF145-AI145-AH145-AJ145</f>
        <v>326722</v>
      </c>
      <c r="AH145" s="155"/>
      <c r="AI145" s="155">
        <v>3457</v>
      </c>
      <c r="AJ145" s="155"/>
      <c r="AK145" s="155"/>
      <c r="AL145" s="155"/>
      <c r="AM145" s="156">
        <f t="shared" si="203"/>
        <v>351545</v>
      </c>
      <c r="AN145" s="155"/>
      <c r="AO145" s="155"/>
      <c r="AP145" s="155"/>
      <c r="AQ145" s="155"/>
      <c r="AR145" s="155">
        <v>55478</v>
      </c>
      <c r="AS145" s="155"/>
      <c r="AT145" s="155">
        <v>162430</v>
      </c>
      <c r="AU145" s="155"/>
      <c r="AV145" s="155"/>
      <c r="AW145" s="155">
        <v>63221</v>
      </c>
      <c r="AX145" s="155"/>
      <c r="AY145" s="155"/>
      <c r="AZ145" s="156">
        <f t="shared" si="204"/>
        <v>281129</v>
      </c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6">
        <f t="shared" si="205"/>
        <v>0</v>
      </c>
      <c r="BL145" s="15">
        <f t="shared" si="209"/>
        <v>0</v>
      </c>
      <c r="BM145" s="37">
        <f t="shared" si="202"/>
        <v>0</v>
      </c>
    </row>
    <row r="146" spans="1:65" x14ac:dyDescent="0.2">
      <c r="A146" s="279"/>
      <c r="B146" s="13" t="s">
        <v>428</v>
      </c>
      <c r="C146" s="14" t="s">
        <v>429</v>
      </c>
      <c r="D146" s="14" t="s">
        <v>430</v>
      </c>
      <c r="E146" s="13"/>
      <c r="F146" s="13"/>
      <c r="G146" s="13"/>
      <c r="H146" s="13"/>
      <c r="I146" s="13"/>
      <c r="J146" s="14">
        <f t="shared" si="206"/>
        <v>0</v>
      </c>
      <c r="K146" s="16"/>
      <c r="L146" s="13"/>
      <c r="M146" s="16"/>
      <c r="N146" s="13">
        <v>19778</v>
      </c>
      <c r="O146" s="16"/>
      <c r="P146" s="13"/>
      <c r="Q146" s="16"/>
      <c r="R146" s="13">
        <f t="shared" si="207"/>
        <v>19778</v>
      </c>
      <c r="S146" s="15">
        <f>R146-'Modello CE'!H417</f>
        <v>0</v>
      </c>
      <c r="T146" s="155">
        <f t="shared" si="208"/>
        <v>0</v>
      </c>
      <c r="U146" s="155">
        <f t="shared" si="219"/>
        <v>15377</v>
      </c>
      <c r="V146" s="155">
        <f t="shared" si="210"/>
        <v>15377</v>
      </c>
      <c r="W146" s="155">
        <f t="shared" si="211"/>
        <v>0</v>
      </c>
      <c r="X146" s="155">
        <f t="shared" si="220"/>
        <v>4401</v>
      </c>
      <c r="Y146" s="155">
        <f t="shared" si="212"/>
        <v>4401</v>
      </c>
      <c r="Z146" s="15">
        <f t="shared" si="213"/>
        <v>0</v>
      </c>
      <c r="AA146" s="213">
        <f t="shared" ref="AA146:AA162" si="221">V146-AB146-AC146</f>
        <v>15377</v>
      </c>
      <c r="AB146" s="213"/>
      <c r="AC146" s="213"/>
      <c r="AD146" s="213"/>
      <c r="AE146" s="15">
        <f t="shared" si="214"/>
        <v>0</v>
      </c>
      <c r="AF146" s="155"/>
      <c r="AG146" s="155">
        <f t="shared" ref="AG146:AG148" si="222">AA146-AF146-AI146-AH146-AJ146</f>
        <v>15377</v>
      </c>
      <c r="AH146" s="155"/>
      <c r="AI146" s="155"/>
      <c r="AJ146" s="155"/>
      <c r="AK146" s="155"/>
      <c r="AL146" s="155"/>
      <c r="AM146" s="156">
        <f t="shared" si="203"/>
        <v>15377</v>
      </c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6">
        <f t="shared" si="204"/>
        <v>0</v>
      </c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6">
        <f t="shared" si="205"/>
        <v>0</v>
      </c>
      <c r="BL146" s="15">
        <f t="shared" si="209"/>
        <v>0</v>
      </c>
      <c r="BM146" s="37">
        <f t="shared" si="202"/>
        <v>0</v>
      </c>
    </row>
    <row r="147" spans="1:65" x14ac:dyDescent="0.2">
      <c r="A147" s="279"/>
      <c r="B147" s="13" t="s">
        <v>431</v>
      </c>
      <c r="C147" s="14" t="s">
        <v>432</v>
      </c>
      <c r="D147" s="14" t="s">
        <v>433</v>
      </c>
      <c r="E147" s="13">
        <v>1288939</v>
      </c>
      <c r="F147" s="13">
        <v>457666</v>
      </c>
      <c r="G147" s="13">
        <v>378724</v>
      </c>
      <c r="H147" s="13">
        <v>5413</v>
      </c>
      <c r="I147" s="13">
        <v>137126</v>
      </c>
      <c r="J147" s="14">
        <f t="shared" si="206"/>
        <v>2267868</v>
      </c>
      <c r="K147" s="16"/>
      <c r="L147" s="13">
        <v>813420</v>
      </c>
      <c r="M147" s="16"/>
      <c r="N147" s="13">
        <v>83462</v>
      </c>
      <c r="O147" s="16"/>
      <c r="P147" s="13"/>
      <c r="Q147" s="16"/>
      <c r="R147" s="13">
        <f t="shared" si="207"/>
        <v>3164750</v>
      </c>
      <c r="S147" s="15">
        <f>R147-'Modello CE'!H418</f>
        <v>0</v>
      </c>
      <c r="T147" s="155">
        <f t="shared" si="208"/>
        <v>2267868</v>
      </c>
      <c r="U147" s="155">
        <f t="shared" si="219"/>
        <v>64892</v>
      </c>
      <c r="V147" s="155">
        <f t="shared" si="210"/>
        <v>2332760</v>
      </c>
      <c r="W147" s="155">
        <f t="shared" si="211"/>
        <v>813420</v>
      </c>
      <c r="X147" s="155">
        <f t="shared" si="220"/>
        <v>18570</v>
      </c>
      <c r="Y147" s="155">
        <f t="shared" si="212"/>
        <v>831990</v>
      </c>
      <c r="Z147" s="15">
        <f t="shared" si="213"/>
        <v>0</v>
      </c>
      <c r="AA147" s="213">
        <f t="shared" si="221"/>
        <v>1506232</v>
      </c>
      <c r="AB147" s="213">
        <v>819318</v>
      </c>
      <c r="AC147" s="213">
        <v>7210</v>
      </c>
      <c r="AD147" s="213"/>
      <c r="AE147" s="15">
        <f t="shared" si="214"/>
        <v>0</v>
      </c>
      <c r="AF147" s="155">
        <v>119969</v>
      </c>
      <c r="AG147" s="155">
        <f t="shared" si="222"/>
        <v>1351473</v>
      </c>
      <c r="AH147" s="155">
        <v>2209</v>
      </c>
      <c r="AI147" s="155">
        <v>32581</v>
      </c>
      <c r="AJ147" s="155"/>
      <c r="AK147" s="155"/>
      <c r="AL147" s="155"/>
      <c r="AM147" s="156">
        <f t="shared" si="203"/>
        <v>1506232</v>
      </c>
      <c r="AN147" s="155"/>
      <c r="AO147" s="155"/>
      <c r="AP147" s="155"/>
      <c r="AQ147" s="155"/>
      <c r="AR147" s="155">
        <v>302654</v>
      </c>
      <c r="AS147" s="155"/>
      <c r="AT147" s="155">
        <v>239254</v>
      </c>
      <c r="AU147" s="155"/>
      <c r="AV147" s="155"/>
      <c r="AW147" s="155">
        <v>277410</v>
      </c>
      <c r="AX147" s="155"/>
      <c r="AY147" s="155"/>
      <c r="AZ147" s="156">
        <f t="shared" si="204"/>
        <v>819318</v>
      </c>
      <c r="BA147" s="155"/>
      <c r="BB147" s="155"/>
      <c r="BC147" s="155"/>
      <c r="BD147" s="155"/>
      <c r="BE147" s="155"/>
      <c r="BF147" s="155"/>
      <c r="BG147" s="155"/>
      <c r="BH147" s="155">
        <v>7210</v>
      </c>
      <c r="BI147" s="155"/>
      <c r="BJ147" s="155"/>
      <c r="BK147" s="156">
        <f t="shared" si="205"/>
        <v>7210</v>
      </c>
      <c r="BL147" s="15">
        <f t="shared" si="209"/>
        <v>0</v>
      </c>
      <c r="BM147" s="37">
        <f t="shared" si="202"/>
        <v>0</v>
      </c>
    </row>
    <row r="148" spans="1:65" x14ac:dyDescent="0.2">
      <c r="A148" s="279"/>
      <c r="B148" s="13" t="s">
        <v>434</v>
      </c>
      <c r="C148" s="14" t="s">
        <v>435</v>
      </c>
      <c r="D148" s="14" t="s">
        <v>436</v>
      </c>
      <c r="E148" s="13">
        <v>1403721</v>
      </c>
      <c r="F148" s="13">
        <v>498422</v>
      </c>
      <c r="G148" s="13">
        <v>412450</v>
      </c>
      <c r="H148" s="13">
        <v>5895</v>
      </c>
      <c r="I148" s="13">
        <v>149338</v>
      </c>
      <c r="J148" s="14">
        <f t="shared" si="206"/>
        <v>2469826</v>
      </c>
      <c r="K148" s="16"/>
      <c r="L148" s="13">
        <v>885858</v>
      </c>
      <c r="M148" s="16"/>
      <c r="N148" s="13">
        <v>90893</v>
      </c>
      <c r="O148" s="16"/>
      <c r="P148" s="13"/>
      <c r="Q148" s="16"/>
      <c r="R148" s="13">
        <f t="shared" si="207"/>
        <v>3446577</v>
      </c>
      <c r="S148" s="15">
        <f>R148-'Modello CE'!H419</f>
        <v>0</v>
      </c>
      <c r="T148" s="155">
        <f t="shared" si="208"/>
        <v>2469826</v>
      </c>
      <c r="U148" s="155">
        <f t="shared" si="219"/>
        <v>70670</v>
      </c>
      <c r="V148" s="155">
        <f t="shared" si="210"/>
        <v>2540496</v>
      </c>
      <c r="W148" s="155">
        <f t="shared" si="211"/>
        <v>885858</v>
      </c>
      <c r="X148" s="155">
        <f t="shared" si="220"/>
        <v>20223</v>
      </c>
      <c r="Y148" s="155">
        <f t="shared" si="212"/>
        <v>906081</v>
      </c>
      <c r="Z148" s="15">
        <f t="shared" si="213"/>
        <v>0</v>
      </c>
      <c r="AA148" s="213">
        <f t="shared" si="221"/>
        <v>1686130</v>
      </c>
      <c r="AB148" s="213">
        <v>854366</v>
      </c>
      <c r="AC148" s="213"/>
      <c r="AD148" s="213"/>
      <c r="AE148" s="15">
        <f t="shared" si="214"/>
        <v>0</v>
      </c>
      <c r="AF148" s="155">
        <v>6401</v>
      </c>
      <c r="AG148" s="155">
        <f t="shared" si="222"/>
        <v>1674199</v>
      </c>
      <c r="AH148" s="155"/>
      <c r="AI148" s="155">
        <v>3206</v>
      </c>
      <c r="AJ148" s="155">
        <v>2324</v>
      </c>
      <c r="AK148" s="155"/>
      <c r="AL148" s="155"/>
      <c r="AM148" s="156">
        <f t="shared" si="203"/>
        <v>1686130</v>
      </c>
      <c r="AN148" s="155"/>
      <c r="AO148" s="155"/>
      <c r="AP148" s="155"/>
      <c r="AQ148" s="155"/>
      <c r="AR148" s="155">
        <v>412363</v>
      </c>
      <c r="AS148" s="155"/>
      <c r="AT148" s="155">
        <v>109169</v>
      </c>
      <c r="AU148" s="155"/>
      <c r="AV148" s="155"/>
      <c r="AW148" s="155">
        <v>332834</v>
      </c>
      <c r="AX148" s="155"/>
      <c r="AY148" s="155"/>
      <c r="AZ148" s="156">
        <f t="shared" si="204"/>
        <v>854366</v>
      </c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6">
        <f t="shared" si="205"/>
        <v>0</v>
      </c>
      <c r="BL148" s="15">
        <f t="shared" si="209"/>
        <v>0</v>
      </c>
      <c r="BM148" s="37">
        <f t="shared" si="202"/>
        <v>0</v>
      </c>
    </row>
    <row r="149" spans="1:65" s="37" customFormat="1" x14ac:dyDescent="0.2">
      <c r="A149" s="280"/>
      <c r="B149" s="17" t="s">
        <v>437</v>
      </c>
      <c r="C149" s="14"/>
      <c r="D149" s="18" t="s">
        <v>438</v>
      </c>
      <c r="E149" s="17">
        <f>SUM(E145:E148)</f>
        <v>3042107</v>
      </c>
      <c r="F149" s="17">
        <f t="shared" ref="F149:J149" si="223">SUM(F145:F148)</f>
        <v>1080167</v>
      </c>
      <c r="G149" s="17">
        <f t="shared" si="223"/>
        <v>893851</v>
      </c>
      <c r="H149" s="17">
        <f t="shared" si="223"/>
        <v>12775</v>
      </c>
      <c r="I149" s="17">
        <f t="shared" si="223"/>
        <v>323641</v>
      </c>
      <c r="J149" s="17">
        <f t="shared" si="223"/>
        <v>5352541</v>
      </c>
      <c r="K149" s="19"/>
      <c r="L149" s="17">
        <f>SUM(L145:L148)</f>
        <v>1919806</v>
      </c>
      <c r="M149" s="19"/>
      <c r="N149" s="17">
        <f>SUM(N145:N148)</f>
        <v>217061</v>
      </c>
      <c r="O149" s="19"/>
      <c r="P149" s="17">
        <f>SUM(P145:P148)</f>
        <v>0</v>
      </c>
      <c r="Q149" s="19"/>
      <c r="R149" s="17">
        <f>SUM(R145:R148)</f>
        <v>7489408</v>
      </c>
      <c r="S149" s="15">
        <f>R149-'Modello CE'!H413</f>
        <v>0</v>
      </c>
      <c r="T149" s="213">
        <f t="shared" si="208"/>
        <v>5352541</v>
      </c>
      <c r="U149" s="17">
        <f>SUM(U145:U148)</f>
        <v>168766</v>
      </c>
      <c r="V149" s="213">
        <f t="shared" si="210"/>
        <v>5521307</v>
      </c>
      <c r="W149" s="213">
        <f t="shared" si="211"/>
        <v>1919806</v>
      </c>
      <c r="X149" s="17">
        <f>SUM(X145:X148)</f>
        <v>48295</v>
      </c>
      <c r="Y149" s="213">
        <f t="shared" si="212"/>
        <v>1968101</v>
      </c>
      <c r="Z149" s="15">
        <f t="shared" si="213"/>
        <v>0</v>
      </c>
      <c r="AA149" s="232">
        <f>SUM(AA145:AA148)</f>
        <v>3559284</v>
      </c>
      <c r="AB149" s="213">
        <f>SUM(AB145:AB148)</f>
        <v>1954813</v>
      </c>
      <c r="AC149" s="213">
        <f>SUM(AC145:AC148)</f>
        <v>7210</v>
      </c>
      <c r="AD149" s="213">
        <f>SUM(AD145:AD148)</f>
        <v>0</v>
      </c>
      <c r="AE149" s="15">
        <f t="shared" si="214"/>
        <v>0</v>
      </c>
      <c r="AF149" s="213">
        <f t="shared" ref="AF149:BK149" si="224">SUM(AF145:AF148)</f>
        <v>147736</v>
      </c>
      <c r="AG149" s="213">
        <f t="shared" si="224"/>
        <v>3367771</v>
      </c>
      <c r="AH149" s="213">
        <f t="shared" si="224"/>
        <v>2209</v>
      </c>
      <c r="AI149" s="213">
        <f t="shared" si="224"/>
        <v>39244</v>
      </c>
      <c r="AJ149" s="213">
        <f t="shared" si="224"/>
        <v>2324</v>
      </c>
      <c r="AK149" s="213">
        <f t="shared" si="224"/>
        <v>0</v>
      </c>
      <c r="AL149" s="213">
        <f t="shared" si="224"/>
        <v>0</v>
      </c>
      <c r="AM149" s="213">
        <f t="shared" si="224"/>
        <v>3559284</v>
      </c>
      <c r="AN149" s="213">
        <f t="shared" si="224"/>
        <v>0</v>
      </c>
      <c r="AO149" s="213">
        <f t="shared" si="224"/>
        <v>0</v>
      </c>
      <c r="AP149" s="213">
        <f t="shared" si="224"/>
        <v>0</v>
      </c>
      <c r="AQ149" s="213">
        <f t="shared" si="224"/>
        <v>0</v>
      </c>
      <c r="AR149" s="213">
        <f t="shared" si="224"/>
        <v>770495</v>
      </c>
      <c r="AS149" s="213">
        <f t="shared" si="224"/>
        <v>0</v>
      </c>
      <c r="AT149" s="213">
        <f t="shared" si="224"/>
        <v>510853</v>
      </c>
      <c r="AU149" s="213">
        <f t="shared" si="224"/>
        <v>0</v>
      </c>
      <c r="AV149" s="213">
        <f t="shared" si="224"/>
        <v>0</v>
      </c>
      <c r="AW149" s="213">
        <f t="shared" si="224"/>
        <v>673465</v>
      </c>
      <c r="AX149" s="213">
        <f t="shared" si="224"/>
        <v>0</v>
      </c>
      <c r="AY149" s="213">
        <f t="shared" si="224"/>
        <v>0</v>
      </c>
      <c r="AZ149" s="213">
        <f t="shared" si="224"/>
        <v>1954813</v>
      </c>
      <c r="BA149" s="213">
        <f t="shared" si="224"/>
        <v>0</v>
      </c>
      <c r="BB149" s="213">
        <f t="shared" si="224"/>
        <v>0</v>
      </c>
      <c r="BC149" s="213">
        <f t="shared" si="224"/>
        <v>0</v>
      </c>
      <c r="BD149" s="213">
        <f t="shared" si="224"/>
        <v>0</v>
      </c>
      <c r="BE149" s="213">
        <f t="shared" si="224"/>
        <v>0</v>
      </c>
      <c r="BF149" s="213">
        <f t="shared" si="224"/>
        <v>0</v>
      </c>
      <c r="BG149" s="213">
        <f t="shared" si="224"/>
        <v>0</v>
      </c>
      <c r="BH149" s="213">
        <f t="shared" si="224"/>
        <v>7210</v>
      </c>
      <c r="BI149" s="213">
        <f t="shared" si="224"/>
        <v>0</v>
      </c>
      <c r="BJ149" s="213">
        <f t="shared" si="224"/>
        <v>0</v>
      </c>
      <c r="BK149" s="213">
        <f t="shared" si="224"/>
        <v>7210</v>
      </c>
      <c r="BL149" s="15">
        <f t="shared" si="209"/>
        <v>0</v>
      </c>
      <c r="BM149" s="37">
        <f t="shared" si="202"/>
        <v>0</v>
      </c>
    </row>
    <row r="150" spans="1:65" s="37" customFormat="1" ht="45" x14ac:dyDescent="0.2">
      <c r="A150" s="278" t="s">
        <v>439</v>
      </c>
      <c r="B150" s="13" t="s">
        <v>440</v>
      </c>
      <c r="C150" s="14" t="s">
        <v>501</v>
      </c>
      <c r="D150" s="25" t="s">
        <v>441</v>
      </c>
      <c r="E150" s="155">
        <v>516573</v>
      </c>
      <c r="F150" s="155">
        <v>183421</v>
      </c>
      <c r="G150" s="155">
        <v>151783</v>
      </c>
      <c r="H150" s="155">
        <v>2169</v>
      </c>
      <c r="I150" s="155">
        <v>54957</v>
      </c>
      <c r="J150" s="14">
        <f t="shared" si="206"/>
        <v>908903</v>
      </c>
      <c r="K150" s="27"/>
      <c r="L150" s="155">
        <v>325998</v>
      </c>
      <c r="M150" s="212"/>
      <c r="N150" s="155">
        <v>33449</v>
      </c>
      <c r="O150" s="27"/>
      <c r="P150" s="155"/>
      <c r="Q150" s="27"/>
      <c r="R150" s="13">
        <f t="shared" si="207"/>
        <v>1268350</v>
      </c>
      <c r="S150" s="15">
        <f>R150-('Modello CE'!H518-'Modello CE'!H527-'Modello CE'!H531-'Modello CE'!H532-'Modello CE'!H533-'Modello CE'!H541-'Modello CE'!H542-'Modello CE'!H543-'Modello CE'!H544+'Modello CE'!H537)</f>
        <v>0</v>
      </c>
      <c r="T150" s="155">
        <f t="shared" si="208"/>
        <v>908903</v>
      </c>
      <c r="U150" s="155">
        <f t="shared" si="219"/>
        <v>26007</v>
      </c>
      <c r="V150" s="155">
        <f t="shared" si="210"/>
        <v>934910</v>
      </c>
      <c r="W150" s="155">
        <f t="shared" si="211"/>
        <v>325998</v>
      </c>
      <c r="X150" s="155">
        <f t="shared" si="220"/>
        <v>7442</v>
      </c>
      <c r="Y150" s="155">
        <f t="shared" si="212"/>
        <v>333440</v>
      </c>
      <c r="Z150" s="15">
        <f t="shared" si="213"/>
        <v>0</v>
      </c>
      <c r="AA150" s="213">
        <f t="shared" si="221"/>
        <v>580342</v>
      </c>
      <c r="AB150" s="213">
        <v>353347</v>
      </c>
      <c r="AC150" s="213">
        <v>1221</v>
      </c>
      <c r="AD150" s="213"/>
      <c r="AE150" s="15">
        <f t="shared" si="214"/>
        <v>0</v>
      </c>
      <c r="AF150" s="322">
        <v>24978</v>
      </c>
      <c r="AG150" s="155">
        <v>547964</v>
      </c>
      <c r="AH150" s="155">
        <v>373</v>
      </c>
      <c r="AI150" s="155">
        <v>6634</v>
      </c>
      <c r="AJ150" s="155">
        <v>393</v>
      </c>
      <c r="AK150" s="155"/>
      <c r="AL150" s="155"/>
      <c r="AM150" s="156">
        <f t="shared" si="203"/>
        <v>580342</v>
      </c>
      <c r="AN150" s="155"/>
      <c r="AO150" s="155"/>
      <c r="AP150" s="155"/>
      <c r="AQ150" s="155"/>
      <c r="AR150" s="155">
        <v>221269</v>
      </c>
      <c r="AS150" s="155"/>
      <c r="AT150" s="155">
        <v>132078</v>
      </c>
      <c r="AU150" s="155"/>
      <c r="AV150" s="155"/>
      <c r="AW150" s="155"/>
      <c r="AX150" s="155"/>
      <c r="AY150" s="155"/>
      <c r="AZ150" s="156">
        <f t="shared" si="204"/>
        <v>353347</v>
      </c>
      <c r="BA150" s="155"/>
      <c r="BB150" s="155"/>
      <c r="BC150" s="155"/>
      <c r="BD150" s="155"/>
      <c r="BE150" s="155"/>
      <c r="BF150" s="155"/>
      <c r="BG150" s="155"/>
      <c r="BH150" s="155">
        <v>1221</v>
      </c>
      <c r="BI150" s="155"/>
      <c r="BJ150" s="155"/>
      <c r="BK150" s="156">
        <f t="shared" si="205"/>
        <v>1221</v>
      </c>
      <c r="BL150" s="15">
        <f t="shared" si="209"/>
        <v>0</v>
      </c>
      <c r="BM150" s="37">
        <f t="shared" si="202"/>
        <v>0</v>
      </c>
    </row>
    <row r="151" spans="1:65" s="37" customFormat="1" x14ac:dyDescent="0.2">
      <c r="A151" s="280"/>
      <c r="B151" s="17" t="s">
        <v>442</v>
      </c>
      <c r="C151" s="14"/>
      <c r="D151" s="18" t="s">
        <v>443</v>
      </c>
      <c r="E151" s="17">
        <f>E150</f>
        <v>516573</v>
      </c>
      <c r="F151" s="17">
        <f t="shared" ref="F151:J151" si="225">F150</f>
        <v>183421</v>
      </c>
      <c r="G151" s="17">
        <f t="shared" si="225"/>
        <v>151783</v>
      </c>
      <c r="H151" s="17">
        <f t="shared" si="225"/>
        <v>2169</v>
      </c>
      <c r="I151" s="17">
        <f t="shared" si="225"/>
        <v>54957</v>
      </c>
      <c r="J151" s="17">
        <f t="shared" si="225"/>
        <v>908903</v>
      </c>
      <c r="K151" s="19"/>
      <c r="L151" s="17">
        <f>L150</f>
        <v>325998</v>
      </c>
      <c r="M151" s="19"/>
      <c r="N151" s="17">
        <f>N150</f>
        <v>33449</v>
      </c>
      <c r="O151" s="19"/>
      <c r="P151" s="17">
        <f>P150</f>
        <v>0</v>
      </c>
      <c r="Q151" s="19"/>
      <c r="R151" s="17">
        <f>R150</f>
        <v>1268350</v>
      </c>
      <c r="S151" s="19"/>
      <c r="T151" s="213">
        <f t="shared" si="208"/>
        <v>908903</v>
      </c>
      <c r="U151" s="17">
        <f>U150</f>
        <v>26007</v>
      </c>
      <c r="V151" s="213">
        <f t="shared" si="210"/>
        <v>934910</v>
      </c>
      <c r="W151" s="213">
        <f t="shared" si="211"/>
        <v>325998</v>
      </c>
      <c r="X151" s="17">
        <f>X150</f>
        <v>7442</v>
      </c>
      <c r="Y151" s="213">
        <f t="shared" si="212"/>
        <v>333440</v>
      </c>
      <c r="Z151" s="15">
        <f t="shared" si="213"/>
        <v>0</v>
      </c>
      <c r="AA151" s="232">
        <f>AA150</f>
        <v>580342</v>
      </c>
      <c r="AB151" s="213">
        <f>AB150</f>
        <v>353347</v>
      </c>
      <c r="AC151" s="213">
        <f>AC150</f>
        <v>1221</v>
      </c>
      <c r="AD151" s="213">
        <f>AD150</f>
        <v>0</v>
      </c>
      <c r="AE151" s="15">
        <f t="shared" si="214"/>
        <v>0</v>
      </c>
      <c r="AF151" s="213">
        <f t="shared" ref="AF151:BK151" si="226">AF150</f>
        <v>24978</v>
      </c>
      <c r="AG151" s="213">
        <f t="shared" si="226"/>
        <v>547964</v>
      </c>
      <c r="AH151" s="213">
        <f t="shared" si="226"/>
        <v>373</v>
      </c>
      <c r="AI151" s="213">
        <f t="shared" si="226"/>
        <v>6634</v>
      </c>
      <c r="AJ151" s="213">
        <f t="shared" si="226"/>
        <v>393</v>
      </c>
      <c r="AK151" s="213">
        <f t="shared" si="226"/>
        <v>0</v>
      </c>
      <c r="AL151" s="213">
        <f t="shared" si="226"/>
        <v>0</v>
      </c>
      <c r="AM151" s="213">
        <f t="shared" si="226"/>
        <v>580342</v>
      </c>
      <c r="AN151" s="213">
        <f t="shared" si="226"/>
        <v>0</v>
      </c>
      <c r="AO151" s="213">
        <f t="shared" si="226"/>
        <v>0</v>
      </c>
      <c r="AP151" s="213">
        <f t="shared" si="226"/>
        <v>0</v>
      </c>
      <c r="AQ151" s="213">
        <f t="shared" si="226"/>
        <v>0</v>
      </c>
      <c r="AR151" s="213">
        <f t="shared" si="226"/>
        <v>221269</v>
      </c>
      <c r="AS151" s="213">
        <f t="shared" si="226"/>
        <v>0</v>
      </c>
      <c r="AT151" s="213">
        <f t="shared" si="226"/>
        <v>132078</v>
      </c>
      <c r="AU151" s="213">
        <f t="shared" si="226"/>
        <v>0</v>
      </c>
      <c r="AV151" s="213">
        <f t="shared" si="226"/>
        <v>0</v>
      </c>
      <c r="AW151" s="213">
        <f t="shared" si="226"/>
        <v>0</v>
      </c>
      <c r="AX151" s="213">
        <f t="shared" si="226"/>
        <v>0</v>
      </c>
      <c r="AY151" s="213">
        <f t="shared" si="226"/>
        <v>0</v>
      </c>
      <c r="AZ151" s="213">
        <f t="shared" si="226"/>
        <v>353347</v>
      </c>
      <c r="BA151" s="213">
        <f t="shared" si="226"/>
        <v>0</v>
      </c>
      <c r="BB151" s="213">
        <f t="shared" si="226"/>
        <v>0</v>
      </c>
      <c r="BC151" s="213">
        <f t="shared" si="226"/>
        <v>0</v>
      </c>
      <c r="BD151" s="213">
        <f t="shared" si="226"/>
        <v>0</v>
      </c>
      <c r="BE151" s="213">
        <f t="shared" si="226"/>
        <v>0</v>
      </c>
      <c r="BF151" s="213">
        <f t="shared" si="226"/>
        <v>0</v>
      </c>
      <c r="BG151" s="213">
        <f t="shared" si="226"/>
        <v>0</v>
      </c>
      <c r="BH151" s="213">
        <f t="shared" si="226"/>
        <v>1221</v>
      </c>
      <c r="BI151" s="213">
        <f t="shared" si="226"/>
        <v>0</v>
      </c>
      <c r="BJ151" s="213">
        <f t="shared" si="226"/>
        <v>0</v>
      </c>
      <c r="BK151" s="213">
        <f t="shared" si="226"/>
        <v>1221</v>
      </c>
      <c r="BL151" s="15">
        <f t="shared" si="209"/>
        <v>0</v>
      </c>
      <c r="BM151" s="37">
        <f t="shared" si="202"/>
        <v>0</v>
      </c>
    </row>
    <row r="152" spans="1:65" s="37" customFormat="1" x14ac:dyDescent="0.2">
      <c r="A152" s="278" t="s">
        <v>444</v>
      </c>
      <c r="B152" s="13" t="s">
        <v>445</v>
      </c>
      <c r="C152" s="14" t="s">
        <v>446</v>
      </c>
      <c r="D152" s="25" t="s">
        <v>447</v>
      </c>
      <c r="E152" s="155">
        <v>73272</v>
      </c>
      <c r="F152" s="155">
        <v>26017</v>
      </c>
      <c r="G152" s="155">
        <v>21529</v>
      </c>
      <c r="H152" s="155">
        <v>307</v>
      </c>
      <c r="I152" s="155">
        <v>7795</v>
      </c>
      <c r="J152" s="157">
        <f t="shared" si="206"/>
        <v>128920</v>
      </c>
      <c r="K152" s="212"/>
      <c r="L152" s="155">
        <v>46240</v>
      </c>
      <c r="M152" s="212"/>
      <c r="N152" s="155">
        <v>4747</v>
      </c>
      <c r="O152" s="212"/>
      <c r="P152" s="155"/>
      <c r="Q152" s="212"/>
      <c r="R152" s="155">
        <f t="shared" si="207"/>
        <v>179907</v>
      </c>
      <c r="S152" s="15">
        <f>R152-('Modello CE'!H479+'Modello CE'!H483)</f>
        <v>0</v>
      </c>
      <c r="T152" s="155">
        <f t="shared" si="208"/>
        <v>128920</v>
      </c>
      <c r="U152" s="155">
        <f t="shared" si="219"/>
        <v>3691</v>
      </c>
      <c r="V152" s="155">
        <f t="shared" si="210"/>
        <v>132611</v>
      </c>
      <c r="W152" s="155">
        <f t="shared" si="211"/>
        <v>46240</v>
      </c>
      <c r="X152" s="155">
        <f t="shared" si="220"/>
        <v>1056</v>
      </c>
      <c r="Y152" s="155">
        <f t="shared" si="212"/>
        <v>47296</v>
      </c>
      <c r="Z152" s="15">
        <f t="shared" si="213"/>
        <v>0</v>
      </c>
      <c r="AA152" s="213">
        <f t="shared" si="221"/>
        <v>110044</v>
      </c>
      <c r="AB152" s="213">
        <v>22416</v>
      </c>
      <c r="AC152" s="213">
        <v>151</v>
      </c>
      <c r="AD152" s="213"/>
      <c r="AE152" s="15">
        <f t="shared" si="214"/>
        <v>0</v>
      </c>
      <c r="AF152" s="155"/>
      <c r="AG152" s="155">
        <v>110044</v>
      </c>
      <c r="AH152" s="155"/>
      <c r="AI152" s="155"/>
      <c r="AJ152" s="155"/>
      <c r="AK152" s="155"/>
      <c r="AL152" s="155"/>
      <c r="AM152" s="156">
        <f t="shared" si="203"/>
        <v>110044</v>
      </c>
      <c r="AN152" s="155"/>
      <c r="AO152" s="155"/>
      <c r="AP152" s="155"/>
      <c r="AQ152" s="155"/>
      <c r="AR152" s="155">
        <v>22416</v>
      </c>
      <c r="AS152" s="155"/>
      <c r="AT152" s="155"/>
      <c r="AU152" s="155"/>
      <c r="AV152" s="155"/>
      <c r="AW152" s="155"/>
      <c r="AX152" s="155"/>
      <c r="AY152" s="155"/>
      <c r="AZ152" s="156">
        <f t="shared" si="204"/>
        <v>22416</v>
      </c>
      <c r="BA152" s="155"/>
      <c r="BB152" s="155"/>
      <c r="BC152" s="155"/>
      <c r="BD152" s="155"/>
      <c r="BE152" s="155"/>
      <c r="BF152" s="155"/>
      <c r="BG152" s="155"/>
      <c r="BH152" s="155">
        <v>151</v>
      </c>
      <c r="BI152" s="155"/>
      <c r="BJ152" s="155"/>
      <c r="BK152" s="156">
        <f t="shared" si="205"/>
        <v>151</v>
      </c>
      <c r="BL152" s="15">
        <f t="shared" si="209"/>
        <v>0</v>
      </c>
      <c r="BM152" s="37">
        <f t="shared" si="202"/>
        <v>0</v>
      </c>
    </row>
    <row r="153" spans="1:65" s="37" customFormat="1" x14ac:dyDescent="0.2">
      <c r="A153" s="279"/>
      <c r="B153" s="13" t="s">
        <v>448</v>
      </c>
      <c r="C153" s="14" t="s">
        <v>449</v>
      </c>
      <c r="D153" s="25" t="s">
        <v>450</v>
      </c>
      <c r="E153" s="155"/>
      <c r="F153" s="155"/>
      <c r="G153" s="155"/>
      <c r="H153" s="155"/>
      <c r="I153" s="155"/>
      <c r="J153" s="157">
        <f t="shared" si="206"/>
        <v>0</v>
      </c>
      <c r="K153" s="212"/>
      <c r="L153" s="155"/>
      <c r="M153" s="212"/>
      <c r="N153" s="155">
        <v>101</v>
      </c>
      <c r="O153" s="212"/>
      <c r="P153" s="155"/>
      <c r="Q153" s="212"/>
      <c r="R153" s="155">
        <f t="shared" si="207"/>
        <v>101</v>
      </c>
      <c r="S153" s="15">
        <f>R153-'Modello CE'!H488-'Modello CE'!H517</f>
        <v>0</v>
      </c>
      <c r="T153" s="155">
        <f t="shared" si="208"/>
        <v>0</v>
      </c>
      <c r="U153" s="155">
        <f t="shared" si="219"/>
        <v>79</v>
      </c>
      <c r="V153" s="155">
        <f t="shared" si="210"/>
        <v>79</v>
      </c>
      <c r="W153" s="155">
        <f t="shared" si="211"/>
        <v>0</v>
      </c>
      <c r="X153" s="155">
        <f t="shared" si="220"/>
        <v>22</v>
      </c>
      <c r="Y153" s="155">
        <f t="shared" si="212"/>
        <v>22</v>
      </c>
      <c r="Z153" s="15">
        <f t="shared" si="213"/>
        <v>0</v>
      </c>
      <c r="AA153" s="213">
        <f t="shared" si="221"/>
        <v>57</v>
      </c>
      <c r="AB153" s="213"/>
      <c r="AC153" s="213">
        <v>22</v>
      </c>
      <c r="AD153" s="213"/>
      <c r="AE153" s="15">
        <f t="shared" si="214"/>
        <v>0</v>
      </c>
      <c r="AF153" s="155"/>
      <c r="AG153" s="155">
        <v>57</v>
      </c>
      <c r="AH153" s="155"/>
      <c r="AI153" s="155"/>
      <c r="AJ153" s="155"/>
      <c r="AK153" s="155"/>
      <c r="AL153" s="155"/>
      <c r="AM153" s="156">
        <f t="shared" si="203"/>
        <v>57</v>
      </c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6">
        <f t="shared" si="204"/>
        <v>0</v>
      </c>
      <c r="BA153" s="155"/>
      <c r="BB153" s="155"/>
      <c r="BC153" s="155"/>
      <c r="BD153" s="155"/>
      <c r="BE153" s="155"/>
      <c r="BF153" s="155"/>
      <c r="BG153" s="155"/>
      <c r="BH153" s="155">
        <v>22</v>
      </c>
      <c r="BI153" s="155"/>
      <c r="BJ153" s="155"/>
      <c r="BK153" s="156">
        <f t="shared" si="205"/>
        <v>22</v>
      </c>
      <c r="BL153" s="15">
        <f t="shared" si="209"/>
        <v>0</v>
      </c>
      <c r="BM153" s="37">
        <f t="shared" si="202"/>
        <v>0</v>
      </c>
    </row>
    <row r="154" spans="1:65" s="37" customFormat="1" x14ac:dyDescent="0.2">
      <c r="A154" s="280"/>
      <c r="B154" s="17" t="s">
        <v>451</v>
      </c>
      <c r="C154" s="14"/>
      <c r="D154" s="18" t="s">
        <v>452</v>
      </c>
      <c r="E154" s="17">
        <f>SUM(E152:E153)</f>
        <v>73272</v>
      </c>
      <c r="F154" s="17">
        <f t="shared" ref="F154:J154" si="227">SUM(F152:F153)</f>
        <v>26017</v>
      </c>
      <c r="G154" s="17">
        <f t="shared" si="227"/>
        <v>21529</v>
      </c>
      <c r="H154" s="17">
        <f t="shared" si="227"/>
        <v>307</v>
      </c>
      <c r="I154" s="17">
        <f t="shared" si="227"/>
        <v>7795</v>
      </c>
      <c r="J154" s="17">
        <f t="shared" si="227"/>
        <v>128920</v>
      </c>
      <c r="K154" s="19"/>
      <c r="L154" s="17">
        <f>SUM(L152:L153)</f>
        <v>46240</v>
      </c>
      <c r="M154" s="19"/>
      <c r="N154" s="17">
        <f>SUM(N152:N153)</f>
        <v>4848</v>
      </c>
      <c r="O154" s="19"/>
      <c r="P154" s="17">
        <f>SUM(P152:P153)</f>
        <v>0</v>
      </c>
      <c r="Q154" s="19"/>
      <c r="R154" s="17">
        <f>SUM(R152:R153)</f>
        <v>180008</v>
      </c>
      <c r="S154" s="19"/>
      <c r="T154" s="213">
        <f t="shared" si="208"/>
        <v>128920</v>
      </c>
      <c r="U154" s="17">
        <f>SUM(U152:U153)</f>
        <v>3770</v>
      </c>
      <c r="V154" s="213">
        <f t="shared" si="210"/>
        <v>132690</v>
      </c>
      <c r="W154" s="213">
        <f t="shared" si="211"/>
        <v>46240</v>
      </c>
      <c r="X154" s="17">
        <f>SUM(X152:X153)</f>
        <v>1078</v>
      </c>
      <c r="Y154" s="213">
        <f t="shared" si="212"/>
        <v>47318</v>
      </c>
      <c r="Z154" s="15">
        <f t="shared" si="213"/>
        <v>0</v>
      </c>
      <c r="AA154" s="232">
        <f>SUM(AA152:AA153)</f>
        <v>110101</v>
      </c>
      <c r="AB154" s="213">
        <f>SUM(AB152:AB153)</f>
        <v>22416</v>
      </c>
      <c r="AC154" s="213">
        <f>SUM(AC152:AC153)</f>
        <v>173</v>
      </c>
      <c r="AD154" s="213">
        <f>SUM(AD152:AD153)</f>
        <v>0</v>
      </c>
      <c r="AE154" s="15">
        <f t="shared" si="214"/>
        <v>0</v>
      </c>
      <c r="AF154" s="213">
        <f t="shared" ref="AF154:BK154" si="228">SUM(AF152:AF153)</f>
        <v>0</v>
      </c>
      <c r="AG154" s="213">
        <f t="shared" si="228"/>
        <v>110101</v>
      </c>
      <c r="AH154" s="213">
        <f t="shared" si="228"/>
        <v>0</v>
      </c>
      <c r="AI154" s="213">
        <f t="shared" si="228"/>
        <v>0</v>
      </c>
      <c r="AJ154" s="213">
        <f t="shared" si="228"/>
        <v>0</v>
      </c>
      <c r="AK154" s="213">
        <f t="shared" si="228"/>
        <v>0</v>
      </c>
      <c r="AL154" s="213">
        <f t="shared" si="228"/>
        <v>0</v>
      </c>
      <c r="AM154" s="213">
        <f t="shared" si="228"/>
        <v>110101</v>
      </c>
      <c r="AN154" s="213">
        <f t="shared" si="228"/>
        <v>0</v>
      </c>
      <c r="AO154" s="213">
        <f t="shared" si="228"/>
        <v>0</v>
      </c>
      <c r="AP154" s="213">
        <f t="shared" si="228"/>
        <v>0</v>
      </c>
      <c r="AQ154" s="213">
        <f t="shared" si="228"/>
        <v>0</v>
      </c>
      <c r="AR154" s="213">
        <f t="shared" si="228"/>
        <v>22416</v>
      </c>
      <c r="AS154" s="213">
        <f t="shared" si="228"/>
        <v>0</v>
      </c>
      <c r="AT154" s="213">
        <f t="shared" si="228"/>
        <v>0</v>
      </c>
      <c r="AU154" s="213">
        <f t="shared" si="228"/>
        <v>0</v>
      </c>
      <c r="AV154" s="213">
        <f t="shared" si="228"/>
        <v>0</v>
      </c>
      <c r="AW154" s="213">
        <f t="shared" si="228"/>
        <v>0</v>
      </c>
      <c r="AX154" s="213">
        <f t="shared" si="228"/>
        <v>0</v>
      </c>
      <c r="AY154" s="213">
        <f t="shared" si="228"/>
        <v>0</v>
      </c>
      <c r="AZ154" s="213">
        <f t="shared" si="228"/>
        <v>22416</v>
      </c>
      <c r="BA154" s="213">
        <f t="shared" si="228"/>
        <v>0</v>
      </c>
      <c r="BB154" s="213">
        <f t="shared" si="228"/>
        <v>0</v>
      </c>
      <c r="BC154" s="213">
        <f t="shared" si="228"/>
        <v>0</v>
      </c>
      <c r="BD154" s="213">
        <f t="shared" si="228"/>
        <v>0</v>
      </c>
      <c r="BE154" s="213">
        <f t="shared" si="228"/>
        <v>0</v>
      </c>
      <c r="BF154" s="213">
        <f t="shared" si="228"/>
        <v>0</v>
      </c>
      <c r="BG154" s="213">
        <f t="shared" si="228"/>
        <v>0</v>
      </c>
      <c r="BH154" s="213">
        <f t="shared" si="228"/>
        <v>173</v>
      </c>
      <c r="BI154" s="213">
        <f t="shared" si="228"/>
        <v>0</v>
      </c>
      <c r="BJ154" s="213">
        <f t="shared" si="228"/>
        <v>0</v>
      </c>
      <c r="BK154" s="213">
        <f t="shared" si="228"/>
        <v>173</v>
      </c>
      <c r="BL154" s="15">
        <f t="shared" si="209"/>
        <v>0</v>
      </c>
      <c r="BM154" s="37">
        <f t="shared" si="202"/>
        <v>0</v>
      </c>
    </row>
    <row r="155" spans="1:65" x14ac:dyDescent="0.2">
      <c r="A155" s="278" t="s">
        <v>453</v>
      </c>
      <c r="B155" s="13" t="s">
        <v>454</v>
      </c>
      <c r="C155" s="14" t="s">
        <v>455</v>
      </c>
      <c r="D155" s="25" t="s">
        <v>456</v>
      </c>
      <c r="E155" s="155">
        <v>802723</v>
      </c>
      <c r="F155" s="155">
        <v>285024</v>
      </c>
      <c r="G155" s="155">
        <v>235861</v>
      </c>
      <c r="H155" s="155">
        <v>3371</v>
      </c>
      <c r="I155" s="155">
        <v>85399</v>
      </c>
      <c r="J155" s="157">
        <f t="shared" si="206"/>
        <v>1412378</v>
      </c>
      <c r="K155" s="212"/>
      <c r="L155" s="155">
        <v>506580</v>
      </c>
      <c r="M155" s="212"/>
      <c r="N155" s="155">
        <v>51979</v>
      </c>
      <c r="O155" s="212"/>
      <c r="P155" s="155"/>
      <c r="Q155" s="212"/>
      <c r="R155" s="155">
        <f t="shared" si="207"/>
        <v>1970937</v>
      </c>
      <c r="S155" s="15">
        <f>R155-'Modello CE'!H405</f>
        <v>0</v>
      </c>
      <c r="T155" s="155">
        <f t="shared" si="208"/>
        <v>1412378</v>
      </c>
      <c r="U155" s="155">
        <f t="shared" si="219"/>
        <v>40414</v>
      </c>
      <c r="V155" s="155">
        <f t="shared" si="210"/>
        <v>1452792</v>
      </c>
      <c r="W155" s="155">
        <f t="shared" si="211"/>
        <v>506580</v>
      </c>
      <c r="X155" s="155">
        <f t="shared" si="220"/>
        <v>11565</v>
      </c>
      <c r="Y155" s="155">
        <f t="shared" si="212"/>
        <v>518145</v>
      </c>
      <c r="Z155" s="15">
        <f t="shared" si="213"/>
        <v>0</v>
      </c>
      <c r="AA155" s="213">
        <f t="shared" si="221"/>
        <v>605127</v>
      </c>
      <c r="AB155" s="213">
        <v>841366</v>
      </c>
      <c r="AC155" s="213">
        <v>6299</v>
      </c>
      <c r="AD155" s="213"/>
      <c r="AE155" s="15">
        <f t="shared" si="214"/>
        <v>0</v>
      </c>
      <c r="AF155" s="155">
        <v>31116</v>
      </c>
      <c r="AG155" s="155">
        <f>AA155-AF155-AH155-AI155-AJ155</f>
        <v>560225</v>
      </c>
      <c r="AH155" s="155">
        <v>436</v>
      </c>
      <c r="AI155" s="155">
        <v>11320</v>
      </c>
      <c r="AJ155" s="155">
        <v>2030</v>
      </c>
      <c r="AK155" s="155"/>
      <c r="AL155" s="155"/>
      <c r="AM155" s="156">
        <f t="shared" si="203"/>
        <v>605127</v>
      </c>
      <c r="AN155" s="155"/>
      <c r="AO155" s="155"/>
      <c r="AP155" s="155"/>
      <c r="AQ155" s="155"/>
      <c r="AR155" s="155">
        <v>201200</v>
      </c>
      <c r="AS155" s="155"/>
      <c r="AT155" s="155">
        <v>301600</v>
      </c>
      <c r="AU155" s="155"/>
      <c r="AV155" s="155"/>
      <c r="AW155" s="155">
        <v>338566</v>
      </c>
      <c r="AX155" s="155"/>
      <c r="AY155" s="155"/>
      <c r="AZ155" s="156">
        <f t="shared" si="204"/>
        <v>841366</v>
      </c>
      <c r="BA155" s="155"/>
      <c r="BB155" s="155"/>
      <c r="BC155" s="155"/>
      <c r="BD155" s="155"/>
      <c r="BE155" s="155"/>
      <c r="BF155" s="155"/>
      <c r="BG155" s="155"/>
      <c r="BH155" s="155">
        <v>6299</v>
      </c>
      <c r="BI155" s="155"/>
      <c r="BJ155" s="155"/>
      <c r="BK155" s="156">
        <f t="shared" si="205"/>
        <v>6299</v>
      </c>
      <c r="BL155" s="15">
        <f t="shared" si="209"/>
        <v>0</v>
      </c>
      <c r="BM155" s="37">
        <f t="shared" si="202"/>
        <v>0</v>
      </c>
    </row>
    <row r="156" spans="1:65" x14ac:dyDescent="0.2">
      <c r="A156" s="279"/>
      <c r="B156" s="13" t="s">
        <v>457</v>
      </c>
      <c r="C156" s="14" t="s">
        <v>458</v>
      </c>
      <c r="D156" s="25" t="s">
        <v>459</v>
      </c>
      <c r="E156" s="155"/>
      <c r="F156" s="155"/>
      <c r="G156" s="155"/>
      <c r="H156" s="155"/>
      <c r="I156" s="155"/>
      <c r="J156" s="157">
        <f t="shared" si="206"/>
        <v>0</v>
      </c>
      <c r="K156" s="212"/>
      <c r="L156" s="155"/>
      <c r="M156" s="212"/>
      <c r="N156" s="155"/>
      <c r="O156" s="212"/>
      <c r="P156" s="155"/>
      <c r="Q156" s="212"/>
      <c r="R156" s="155">
        <f t="shared" si="207"/>
        <v>0</v>
      </c>
      <c r="S156" s="15">
        <f>R156-'Modello CE'!H420</f>
        <v>0</v>
      </c>
      <c r="T156" s="155">
        <f t="shared" si="208"/>
        <v>0</v>
      </c>
      <c r="U156" s="155">
        <f t="shared" si="219"/>
        <v>0</v>
      </c>
      <c r="V156" s="155">
        <f t="shared" si="210"/>
        <v>0</v>
      </c>
      <c r="W156" s="155">
        <f t="shared" si="211"/>
        <v>0</v>
      </c>
      <c r="X156" s="155">
        <f t="shared" si="220"/>
        <v>0</v>
      </c>
      <c r="Y156" s="155">
        <f t="shared" si="212"/>
        <v>0</v>
      </c>
      <c r="Z156" s="15">
        <f t="shared" si="213"/>
        <v>0</v>
      </c>
      <c r="AA156" s="213">
        <f t="shared" si="221"/>
        <v>0</v>
      </c>
      <c r="AB156" s="213"/>
      <c r="AC156" s="213"/>
      <c r="AD156" s="213"/>
      <c r="AE156" s="15">
        <f t="shared" si="214"/>
        <v>0</v>
      </c>
      <c r="AF156" s="155"/>
      <c r="AG156" s="155">
        <f t="shared" ref="AG156:AG162" si="229">AA156-AF156-AH156-AI156-AJ156</f>
        <v>0</v>
      </c>
      <c r="AH156" s="155"/>
      <c r="AI156" s="155"/>
      <c r="AJ156" s="155"/>
      <c r="AK156" s="155"/>
      <c r="AL156" s="155"/>
      <c r="AM156" s="156">
        <f t="shared" si="203"/>
        <v>0</v>
      </c>
      <c r="AN156" s="155"/>
      <c r="AO156" s="155"/>
      <c r="AP156" s="155"/>
      <c r="AQ156" s="155"/>
      <c r="AR156" s="155"/>
      <c r="AS156" s="155"/>
      <c r="AT156" s="155">
        <v>0</v>
      </c>
      <c r="AU156" s="155"/>
      <c r="AV156" s="155"/>
      <c r="AW156" s="155"/>
      <c r="AX156" s="155"/>
      <c r="AY156" s="155"/>
      <c r="AZ156" s="156">
        <f t="shared" si="204"/>
        <v>0</v>
      </c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6">
        <f t="shared" si="205"/>
        <v>0</v>
      </c>
      <c r="BL156" s="15">
        <f t="shared" si="209"/>
        <v>0</v>
      </c>
      <c r="BM156" s="37">
        <f t="shared" si="202"/>
        <v>0</v>
      </c>
    </row>
    <row r="157" spans="1:65" x14ac:dyDescent="0.2">
      <c r="A157" s="279"/>
      <c r="B157" s="13" t="s">
        <v>460</v>
      </c>
      <c r="C157" s="14" t="s">
        <v>461</v>
      </c>
      <c r="D157" s="25" t="s">
        <v>462</v>
      </c>
      <c r="E157" s="155">
        <v>1166231</v>
      </c>
      <c r="F157" s="155">
        <v>414096</v>
      </c>
      <c r="G157" s="155">
        <v>342669</v>
      </c>
      <c r="H157" s="155">
        <v>4898</v>
      </c>
      <c r="I157" s="155">
        <v>124072</v>
      </c>
      <c r="J157" s="157">
        <f t="shared" si="206"/>
        <v>2051966</v>
      </c>
      <c r="K157" s="212"/>
      <c r="L157" s="155">
        <v>735982</v>
      </c>
      <c r="M157" s="212"/>
      <c r="N157" s="155">
        <v>75517</v>
      </c>
      <c r="O157" s="212"/>
      <c r="P157" s="155"/>
      <c r="Q157" s="212"/>
      <c r="R157" s="155">
        <f t="shared" si="207"/>
        <v>2863465</v>
      </c>
      <c r="S157" s="15">
        <f>R157-'Modello CE'!H442</f>
        <v>0</v>
      </c>
      <c r="T157" s="155">
        <f t="shared" si="208"/>
        <v>2051966</v>
      </c>
      <c r="U157" s="155">
        <f t="shared" si="219"/>
        <v>58715</v>
      </c>
      <c r="V157" s="155">
        <f t="shared" si="210"/>
        <v>2110681</v>
      </c>
      <c r="W157" s="155">
        <f t="shared" si="211"/>
        <v>735982</v>
      </c>
      <c r="X157" s="155">
        <f t="shared" si="220"/>
        <v>16802</v>
      </c>
      <c r="Y157" s="155">
        <f t="shared" si="212"/>
        <v>752784</v>
      </c>
      <c r="Z157" s="15">
        <f t="shared" si="213"/>
        <v>0</v>
      </c>
      <c r="AA157" s="213">
        <f t="shared" si="221"/>
        <v>2059157</v>
      </c>
      <c r="AB157" s="213">
        <v>51524</v>
      </c>
      <c r="AC157" s="213"/>
      <c r="AD157" s="213"/>
      <c r="AE157" s="15">
        <f t="shared" si="214"/>
        <v>0</v>
      </c>
      <c r="AF157" s="155">
        <v>65118</v>
      </c>
      <c r="AG157" s="155">
        <f t="shared" si="229"/>
        <v>1990482</v>
      </c>
      <c r="AH157" s="155">
        <v>1251</v>
      </c>
      <c r="AI157" s="155">
        <v>2306</v>
      </c>
      <c r="AJ157" s="155"/>
      <c r="AK157" s="155"/>
      <c r="AL157" s="155"/>
      <c r="AM157" s="156">
        <f t="shared" si="203"/>
        <v>2059157</v>
      </c>
      <c r="AN157" s="155"/>
      <c r="AO157" s="155"/>
      <c r="AP157" s="155"/>
      <c r="AQ157" s="155"/>
      <c r="AR157" s="155"/>
      <c r="AS157" s="155"/>
      <c r="AT157" s="155">
        <v>51524</v>
      </c>
      <c r="AU157" s="155"/>
      <c r="AV157" s="155"/>
      <c r="AW157" s="155"/>
      <c r="AX157" s="155"/>
      <c r="AY157" s="155"/>
      <c r="AZ157" s="156">
        <f t="shared" si="204"/>
        <v>51524</v>
      </c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6">
        <f t="shared" si="205"/>
        <v>0</v>
      </c>
      <c r="BL157" s="15">
        <f t="shared" si="209"/>
        <v>0</v>
      </c>
      <c r="BM157" s="37">
        <f t="shared" si="202"/>
        <v>0</v>
      </c>
    </row>
    <row r="158" spans="1:65" x14ac:dyDescent="0.2">
      <c r="A158" s="279"/>
      <c r="B158" s="13" t="s">
        <v>463</v>
      </c>
      <c r="C158" s="14" t="s">
        <v>464</v>
      </c>
      <c r="D158" s="25" t="s">
        <v>465</v>
      </c>
      <c r="E158" s="155"/>
      <c r="F158" s="155"/>
      <c r="G158" s="155"/>
      <c r="H158" s="155"/>
      <c r="I158" s="155"/>
      <c r="J158" s="157">
        <f t="shared" si="206"/>
        <v>0</v>
      </c>
      <c r="K158" s="212"/>
      <c r="L158" s="155"/>
      <c r="M158" s="212"/>
      <c r="N158" s="155"/>
      <c r="O158" s="212"/>
      <c r="P158" s="155"/>
      <c r="Q158" s="212"/>
      <c r="R158" s="155">
        <f t="shared" si="207"/>
        <v>0</v>
      </c>
      <c r="S158" s="15">
        <f>R158-'Modello CE'!H447</f>
        <v>0</v>
      </c>
      <c r="T158" s="155">
        <f t="shared" si="208"/>
        <v>0</v>
      </c>
      <c r="U158" s="155">
        <f t="shared" si="219"/>
        <v>0</v>
      </c>
      <c r="V158" s="155">
        <f t="shared" si="210"/>
        <v>0</v>
      </c>
      <c r="W158" s="155">
        <f t="shared" si="211"/>
        <v>0</v>
      </c>
      <c r="X158" s="155">
        <f t="shared" si="220"/>
        <v>0</v>
      </c>
      <c r="Y158" s="155">
        <f t="shared" si="212"/>
        <v>0</v>
      </c>
      <c r="Z158" s="15">
        <f t="shared" si="213"/>
        <v>0</v>
      </c>
      <c r="AA158" s="213">
        <f t="shared" si="221"/>
        <v>0</v>
      </c>
      <c r="AB158" s="213"/>
      <c r="AC158" s="213"/>
      <c r="AD158" s="213"/>
      <c r="AE158" s="15">
        <f t="shared" si="214"/>
        <v>0</v>
      </c>
      <c r="AF158" s="155"/>
      <c r="AG158" s="155">
        <f t="shared" si="229"/>
        <v>0</v>
      </c>
      <c r="AH158" s="155"/>
      <c r="AI158" s="155"/>
      <c r="AJ158" s="155"/>
      <c r="AK158" s="155"/>
      <c r="AL158" s="155"/>
      <c r="AM158" s="156">
        <f t="shared" si="203"/>
        <v>0</v>
      </c>
      <c r="AN158" s="155"/>
      <c r="AO158" s="155"/>
      <c r="AP158" s="155"/>
      <c r="AQ158" s="155"/>
      <c r="AR158" s="155"/>
      <c r="AS158" s="155"/>
      <c r="AT158" s="155">
        <v>0</v>
      </c>
      <c r="AU158" s="155"/>
      <c r="AV158" s="155"/>
      <c r="AW158" s="155"/>
      <c r="AX158" s="155"/>
      <c r="AY158" s="155"/>
      <c r="AZ158" s="156">
        <f t="shared" si="204"/>
        <v>0</v>
      </c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6">
        <f t="shared" si="205"/>
        <v>0</v>
      </c>
      <c r="BL158" s="15">
        <f t="shared" si="209"/>
        <v>0</v>
      </c>
      <c r="BM158" s="37">
        <f t="shared" si="202"/>
        <v>0</v>
      </c>
    </row>
    <row r="159" spans="1:65" x14ac:dyDescent="0.2">
      <c r="A159" s="279"/>
      <c r="B159" s="13" t="s">
        <v>466</v>
      </c>
      <c r="C159" s="14" t="s">
        <v>500</v>
      </c>
      <c r="D159" s="25" t="s">
        <v>467</v>
      </c>
      <c r="E159" s="155"/>
      <c r="F159" s="155"/>
      <c r="G159" s="155"/>
      <c r="H159" s="155"/>
      <c r="I159" s="155"/>
      <c r="J159" s="157">
        <f t="shared" si="206"/>
        <v>0</v>
      </c>
      <c r="K159" s="212"/>
      <c r="L159" s="155"/>
      <c r="M159" s="212"/>
      <c r="N159" s="155"/>
      <c r="O159" s="212"/>
      <c r="P159" s="155"/>
      <c r="Q159" s="212"/>
      <c r="R159" s="155">
        <f t="shared" si="207"/>
        <v>0</v>
      </c>
      <c r="S159" s="15">
        <f>R159-'Modello CE'!H448</f>
        <v>0</v>
      </c>
      <c r="T159" s="155">
        <f t="shared" si="208"/>
        <v>0</v>
      </c>
      <c r="U159" s="155">
        <f t="shared" si="219"/>
        <v>0</v>
      </c>
      <c r="V159" s="155">
        <f t="shared" si="210"/>
        <v>0</v>
      </c>
      <c r="W159" s="155">
        <f t="shared" si="211"/>
        <v>0</v>
      </c>
      <c r="X159" s="155">
        <f t="shared" si="220"/>
        <v>0</v>
      </c>
      <c r="Y159" s="155">
        <f t="shared" si="212"/>
        <v>0</v>
      </c>
      <c r="Z159" s="15">
        <f t="shared" si="213"/>
        <v>0</v>
      </c>
      <c r="AA159" s="213">
        <f t="shared" si="221"/>
        <v>0</v>
      </c>
      <c r="AB159" s="213"/>
      <c r="AC159" s="213"/>
      <c r="AD159" s="213"/>
      <c r="AE159" s="15">
        <f t="shared" si="214"/>
        <v>0</v>
      </c>
      <c r="AF159" s="155"/>
      <c r="AG159" s="155">
        <f t="shared" si="229"/>
        <v>0</v>
      </c>
      <c r="AH159" s="155"/>
      <c r="AI159" s="155"/>
      <c r="AJ159" s="155"/>
      <c r="AK159" s="155"/>
      <c r="AL159" s="155"/>
      <c r="AM159" s="156">
        <f t="shared" si="203"/>
        <v>0</v>
      </c>
      <c r="AN159" s="155"/>
      <c r="AO159" s="155"/>
      <c r="AP159" s="155"/>
      <c r="AQ159" s="155"/>
      <c r="AR159" s="155"/>
      <c r="AS159" s="155"/>
      <c r="AT159" s="155">
        <v>0</v>
      </c>
      <c r="AU159" s="155"/>
      <c r="AV159" s="155"/>
      <c r="AW159" s="155"/>
      <c r="AX159" s="155"/>
      <c r="AY159" s="155"/>
      <c r="AZ159" s="156">
        <f t="shared" si="204"/>
        <v>0</v>
      </c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6">
        <f t="shared" si="205"/>
        <v>0</v>
      </c>
      <c r="BL159" s="15">
        <f t="shared" si="209"/>
        <v>0</v>
      </c>
      <c r="BM159" s="37">
        <f t="shared" si="202"/>
        <v>0</v>
      </c>
    </row>
    <row r="160" spans="1:65" x14ac:dyDescent="0.2">
      <c r="A160" s="279"/>
      <c r="B160" s="13" t="s">
        <v>468</v>
      </c>
      <c r="C160" s="14" t="s">
        <v>1896</v>
      </c>
      <c r="D160" s="25" t="s">
        <v>470</v>
      </c>
      <c r="E160" s="155">
        <v>318822</v>
      </c>
      <c r="F160" s="155">
        <v>113205</v>
      </c>
      <c r="G160" s="155">
        <v>93678</v>
      </c>
      <c r="H160" s="155">
        <v>1339</v>
      </c>
      <c r="I160" s="155">
        <v>33918</v>
      </c>
      <c r="J160" s="157">
        <f t="shared" si="206"/>
        <v>560962</v>
      </c>
      <c r="K160" s="212"/>
      <c r="L160" s="155">
        <v>201201</v>
      </c>
      <c r="M160" s="212"/>
      <c r="N160" s="155">
        <v>20645</v>
      </c>
      <c r="O160" s="212"/>
      <c r="P160" s="155"/>
      <c r="Q160" s="212"/>
      <c r="R160" s="155">
        <f t="shared" si="207"/>
        <v>782808</v>
      </c>
      <c r="S160" s="15">
        <f>R160-'Modello CE'!H467</f>
        <v>0</v>
      </c>
      <c r="T160" s="155">
        <f t="shared" si="208"/>
        <v>560962</v>
      </c>
      <c r="U160" s="155">
        <f t="shared" si="219"/>
        <v>16052</v>
      </c>
      <c r="V160" s="155">
        <f t="shared" si="210"/>
        <v>577014</v>
      </c>
      <c r="W160" s="155">
        <f t="shared" si="211"/>
        <v>201201</v>
      </c>
      <c r="X160" s="155">
        <f t="shared" si="220"/>
        <v>4593</v>
      </c>
      <c r="Y160" s="155">
        <f t="shared" si="212"/>
        <v>205794</v>
      </c>
      <c r="Z160" s="15">
        <f t="shared" si="213"/>
        <v>0</v>
      </c>
      <c r="AA160" s="213">
        <f t="shared" si="221"/>
        <v>285998</v>
      </c>
      <c r="AB160" s="213">
        <v>291016</v>
      </c>
      <c r="AC160" s="213"/>
      <c r="AD160" s="213"/>
      <c r="AE160" s="15">
        <f t="shared" si="214"/>
        <v>0</v>
      </c>
      <c r="AF160" s="155">
        <v>51502</v>
      </c>
      <c r="AG160" s="155">
        <f t="shared" si="229"/>
        <v>213600</v>
      </c>
      <c r="AH160" s="155">
        <v>242</v>
      </c>
      <c r="AI160" s="155">
        <v>20654</v>
      </c>
      <c r="AJ160" s="155"/>
      <c r="AK160" s="155"/>
      <c r="AL160" s="155"/>
      <c r="AM160" s="156">
        <f t="shared" si="203"/>
        <v>285998</v>
      </c>
      <c r="AN160" s="155"/>
      <c r="AO160" s="155"/>
      <c r="AP160" s="155"/>
      <c r="AQ160" s="155"/>
      <c r="AR160" s="155">
        <v>75588</v>
      </c>
      <c r="AS160" s="155"/>
      <c r="AT160" s="155">
        <v>68310</v>
      </c>
      <c r="AU160" s="155"/>
      <c r="AV160" s="155"/>
      <c r="AW160" s="155">
        <v>147118</v>
      </c>
      <c r="AX160" s="155"/>
      <c r="AY160" s="155"/>
      <c r="AZ160" s="156">
        <f t="shared" si="204"/>
        <v>291016</v>
      </c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6">
        <f t="shared" si="205"/>
        <v>0</v>
      </c>
      <c r="BL160" s="15">
        <f t="shared" si="209"/>
        <v>0</v>
      </c>
      <c r="BM160" s="37">
        <f t="shared" si="202"/>
        <v>0</v>
      </c>
    </row>
    <row r="161" spans="1:65" ht="22.5" x14ac:dyDescent="0.2">
      <c r="A161" s="279"/>
      <c r="B161" s="13" t="s">
        <v>471</v>
      </c>
      <c r="C161" s="14" t="s">
        <v>472</v>
      </c>
      <c r="D161" s="25" t="s">
        <v>473</v>
      </c>
      <c r="E161" s="155">
        <v>377026</v>
      </c>
      <c r="F161" s="155">
        <v>133872</v>
      </c>
      <c r="G161" s="155">
        <v>110780</v>
      </c>
      <c r="H161" s="155">
        <v>1583</v>
      </c>
      <c r="I161" s="155">
        <v>40111</v>
      </c>
      <c r="J161" s="157">
        <f t="shared" si="206"/>
        <v>663372</v>
      </c>
      <c r="K161" s="212"/>
      <c r="L161" s="155">
        <v>237933</v>
      </c>
      <c r="M161" s="212"/>
      <c r="N161" s="155">
        <v>24413</v>
      </c>
      <c r="O161" s="212"/>
      <c r="P161" s="155"/>
      <c r="Q161" s="212"/>
      <c r="R161" s="155">
        <f t="shared" si="207"/>
        <v>925718</v>
      </c>
      <c r="S161" s="15">
        <f>R161-('Modello CE'!H559-'Modello CE'!H551-'Modello CE'!H553)</f>
        <v>0</v>
      </c>
      <c r="T161" s="155">
        <f t="shared" si="208"/>
        <v>663372</v>
      </c>
      <c r="U161" s="155">
        <f t="shared" si="219"/>
        <v>18981</v>
      </c>
      <c r="V161" s="155">
        <f t="shared" si="210"/>
        <v>682353</v>
      </c>
      <c r="W161" s="155">
        <f t="shared" si="211"/>
        <v>237933</v>
      </c>
      <c r="X161" s="155">
        <f t="shared" si="220"/>
        <v>5432</v>
      </c>
      <c r="Y161" s="155">
        <f t="shared" si="212"/>
        <v>243365</v>
      </c>
      <c r="Z161" s="15">
        <f t="shared" si="213"/>
        <v>0</v>
      </c>
      <c r="AA161" s="213">
        <f t="shared" si="221"/>
        <v>0</v>
      </c>
      <c r="AB161" s="213">
        <v>682353</v>
      </c>
      <c r="AC161" s="213"/>
      <c r="AD161" s="213"/>
      <c r="AE161" s="15">
        <f t="shared" si="214"/>
        <v>0</v>
      </c>
      <c r="AF161" s="155"/>
      <c r="AG161" s="155">
        <f t="shared" si="229"/>
        <v>0</v>
      </c>
      <c r="AH161" s="155"/>
      <c r="AI161" s="155"/>
      <c r="AJ161" s="155"/>
      <c r="AK161" s="155"/>
      <c r="AL161" s="155"/>
      <c r="AM161" s="156">
        <f t="shared" si="203"/>
        <v>0</v>
      </c>
      <c r="AN161" s="155"/>
      <c r="AO161" s="155"/>
      <c r="AP161" s="155"/>
      <c r="AQ161" s="155"/>
      <c r="AR161" s="155">
        <v>379050</v>
      </c>
      <c r="AS161" s="155"/>
      <c r="AT161" s="155">
        <v>24857</v>
      </c>
      <c r="AU161" s="155"/>
      <c r="AV161" s="155"/>
      <c r="AW161" s="155">
        <v>278446</v>
      </c>
      <c r="AX161" s="155"/>
      <c r="AY161" s="155"/>
      <c r="AZ161" s="156">
        <f t="shared" si="204"/>
        <v>682353</v>
      </c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6">
        <f t="shared" si="205"/>
        <v>0</v>
      </c>
      <c r="BL161" s="15">
        <f t="shared" si="209"/>
        <v>0</v>
      </c>
      <c r="BM161" s="37">
        <f t="shared" si="202"/>
        <v>0</v>
      </c>
    </row>
    <row r="162" spans="1:65" s="23" customFormat="1" x14ac:dyDescent="0.2">
      <c r="A162" s="279"/>
      <c r="B162" s="148" t="s">
        <v>474</v>
      </c>
      <c r="C162" s="149" t="s">
        <v>2170</v>
      </c>
      <c r="D162" s="150" t="s">
        <v>475</v>
      </c>
      <c r="E162" s="215"/>
      <c r="F162" s="215"/>
      <c r="G162" s="215"/>
      <c r="H162" s="215"/>
      <c r="I162" s="215"/>
      <c r="J162" s="157">
        <f t="shared" si="206"/>
        <v>0</v>
      </c>
      <c r="K162" s="216"/>
      <c r="L162" s="215"/>
      <c r="M162" s="216"/>
      <c r="N162" s="215">
        <v>52466</v>
      </c>
      <c r="O162" s="216"/>
      <c r="P162" s="215"/>
      <c r="Q162" s="216"/>
      <c r="R162" s="155">
        <f t="shared" si="207"/>
        <v>52466</v>
      </c>
      <c r="S162" s="15">
        <f>R162-'Modello CE'!H466</f>
        <v>0</v>
      </c>
      <c r="T162" s="155">
        <f t="shared" si="208"/>
        <v>0</v>
      </c>
      <c r="U162" s="155">
        <f t="shared" si="219"/>
        <v>40792</v>
      </c>
      <c r="V162" s="155">
        <f t="shared" si="210"/>
        <v>40792</v>
      </c>
      <c r="W162" s="155">
        <f t="shared" si="211"/>
        <v>0</v>
      </c>
      <c r="X162" s="155">
        <f t="shared" si="220"/>
        <v>11674</v>
      </c>
      <c r="Y162" s="155">
        <f t="shared" si="212"/>
        <v>11674</v>
      </c>
      <c r="Z162" s="15">
        <f t="shared" si="213"/>
        <v>0</v>
      </c>
      <c r="AA162" s="213">
        <f t="shared" si="221"/>
        <v>40792</v>
      </c>
      <c r="AB162" s="213"/>
      <c r="AC162" s="213"/>
      <c r="AD162" s="213"/>
      <c r="AE162" s="15">
        <f t="shared" si="214"/>
        <v>0</v>
      </c>
      <c r="AF162" s="215"/>
      <c r="AG162" s="155">
        <f t="shared" si="229"/>
        <v>40792</v>
      </c>
      <c r="AH162" s="215"/>
      <c r="AI162" s="215"/>
      <c r="AJ162" s="215"/>
      <c r="AK162" s="215"/>
      <c r="AL162" s="215"/>
      <c r="AM162" s="156">
        <f t="shared" si="203"/>
        <v>40792</v>
      </c>
      <c r="AN162" s="215"/>
      <c r="AO162" s="215"/>
      <c r="AP162" s="215"/>
      <c r="AQ162" s="215"/>
      <c r="AR162" s="215"/>
      <c r="AS162" s="215"/>
      <c r="AT162" s="155">
        <v>0</v>
      </c>
      <c r="AU162" s="155"/>
      <c r="AV162" s="215"/>
      <c r="AW162" s="215"/>
      <c r="AX162" s="215"/>
      <c r="AY162" s="215"/>
      <c r="AZ162" s="156">
        <f t="shared" si="204"/>
        <v>0</v>
      </c>
      <c r="BA162" s="215"/>
      <c r="BB162" s="215"/>
      <c r="BC162" s="215"/>
      <c r="BD162" s="215"/>
      <c r="BE162" s="215"/>
      <c r="BF162" s="215"/>
      <c r="BG162" s="215"/>
      <c r="BH162" s="215"/>
      <c r="BI162" s="215"/>
      <c r="BJ162" s="215"/>
      <c r="BK162" s="215"/>
      <c r="BL162" s="15">
        <f t="shared" si="209"/>
        <v>0</v>
      </c>
      <c r="BM162" s="37">
        <f t="shared" si="202"/>
        <v>0</v>
      </c>
    </row>
    <row r="163" spans="1:65" s="20" customFormat="1" x14ac:dyDescent="0.2">
      <c r="A163" s="280"/>
      <c r="B163" s="39" t="s">
        <v>476</v>
      </c>
      <c r="C163" s="14"/>
      <c r="D163" s="40" t="s">
        <v>477</v>
      </c>
      <c r="E163" s="17">
        <f>SUM(E155:E162)</f>
        <v>2664802</v>
      </c>
      <c r="F163" s="17">
        <f t="shared" ref="F163:J163" si="230">SUM(F155:F162)</f>
        <v>946197</v>
      </c>
      <c r="G163" s="17">
        <f t="shared" si="230"/>
        <v>782988</v>
      </c>
      <c r="H163" s="17">
        <f t="shared" si="230"/>
        <v>11191</v>
      </c>
      <c r="I163" s="17">
        <f t="shared" si="230"/>
        <v>283500</v>
      </c>
      <c r="J163" s="17">
        <f t="shared" si="230"/>
        <v>4688678</v>
      </c>
      <c r="K163" s="19"/>
      <c r="L163" s="17">
        <f>SUM(L155:L162)</f>
        <v>1681696</v>
      </c>
      <c r="M163" s="19"/>
      <c r="N163" s="17">
        <f>SUM(N155:N162)</f>
        <v>225020</v>
      </c>
      <c r="O163" s="19"/>
      <c r="P163" s="17">
        <f>SUM(P155:P162)</f>
        <v>0</v>
      </c>
      <c r="Q163" s="19"/>
      <c r="R163" s="17">
        <f>SUM(R155:R162)</f>
        <v>6595394</v>
      </c>
      <c r="S163" s="19"/>
      <c r="T163" s="213">
        <f t="shared" si="208"/>
        <v>4688678</v>
      </c>
      <c r="U163" s="17">
        <f>SUM(U155:U162)</f>
        <v>174954</v>
      </c>
      <c r="V163" s="213">
        <f t="shared" si="210"/>
        <v>4863632</v>
      </c>
      <c r="W163" s="213">
        <f t="shared" si="211"/>
        <v>1681696</v>
      </c>
      <c r="X163" s="17">
        <f>SUM(X155:X162)</f>
        <v>50066</v>
      </c>
      <c r="Y163" s="213">
        <f t="shared" si="212"/>
        <v>1731762</v>
      </c>
      <c r="Z163" s="15">
        <f t="shared" si="213"/>
        <v>0</v>
      </c>
      <c r="AA163" s="232">
        <f t="shared" ref="AA163:AD163" si="231">SUM(AA155:AA162)</f>
        <v>2991074</v>
      </c>
      <c r="AB163" s="213">
        <f t="shared" si="231"/>
        <v>1866259</v>
      </c>
      <c r="AC163" s="213">
        <f t="shared" si="231"/>
        <v>6299</v>
      </c>
      <c r="AD163" s="213">
        <f t="shared" si="231"/>
        <v>0</v>
      </c>
      <c r="AE163" s="15">
        <f t="shared" si="214"/>
        <v>0</v>
      </c>
      <c r="AF163" s="213">
        <f>SUM(AF155:AF162)</f>
        <v>147736</v>
      </c>
      <c r="AG163" s="213">
        <f t="shared" ref="AG163:BK163" si="232">SUM(AG155:AG162)</f>
        <v>2805099</v>
      </c>
      <c r="AH163" s="213">
        <f t="shared" si="232"/>
        <v>1929</v>
      </c>
      <c r="AI163" s="213">
        <f t="shared" si="232"/>
        <v>34280</v>
      </c>
      <c r="AJ163" s="213">
        <f t="shared" si="232"/>
        <v>2030</v>
      </c>
      <c r="AK163" s="213">
        <f t="shared" si="232"/>
        <v>0</v>
      </c>
      <c r="AL163" s="213">
        <f t="shared" si="232"/>
        <v>0</v>
      </c>
      <c r="AM163" s="213">
        <f>SUM(AM155:AM162)</f>
        <v>2991074</v>
      </c>
      <c r="AN163" s="213">
        <f t="shared" si="232"/>
        <v>0</v>
      </c>
      <c r="AO163" s="213">
        <f t="shared" si="232"/>
        <v>0</v>
      </c>
      <c r="AP163" s="213">
        <f t="shared" si="232"/>
        <v>0</v>
      </c>
      <c r="AQ163" s="213">
        <f t="shared" si="232"/>
        <v>0</v>
      </c>
      <c r="AR163" s="213">
        <f t="shared" si="232"/>
        <v>655838</v>
      </c>
      <c r="AS163" s="213">
        <f t="shared" si="232"/>
        <v>0</v>
      </c>
      <c r="AT163" s="213">
        <f t="shared" si="232"/>
        <v>446291</v>
      </c>
      <c r="AU163" s="213">
        <f t="shared" si="232"/>
        <v>0</v>
      </c>
      <c r="AV163" s="213">
        <f t="shared" si="232"/>
        <v>0</v>
      </c>
      <c r="AW163" s="213">
        <f t="shared" si="232"/>
        <v>764130</v>
      </c>
      <c r="AX163" s="213">
        <f t="shared" si="232"/>
        <v>0</v>
      </c>
      <c r="AY163" s="213">
        <f t="shared" si="232"/>
        <v>0</v>
      </c>
      <c r="AZ163" s="213">
        <f t="shared" si="232"/>
        <v>1866259</v>
      </c>
      <c r="BA163" s="213">
        <f t="shared" si="232"/>
        <v>0</v>
      </c>
      <c r="BB163" s="213">
        <f t="shared" si="232"/>
        <v>0</v>
      </c>
      <c r="BC163" s="213">
        <f t="shared" si="232"/>
        <v>0</v>
      </c>
      <c r="BD163" s="213">
        <f t="shared" si="232"/>
        <v>0</v>
      </c>
      <c r="BE163" s="213">
        <f t="shared" si="232"/>
        <v>0</v>
      </c>
      <c r="BF163" s="213">
        <f t="shared" si="232"/>
        <v>0</v>
      </c>
      <c r="BG163" s="213">
        <f t="shared" si="232"/>
        <v>0</v>
      </c>
      <c r="BH163" s="213">
        <f t="shared" si="232"/>
        <v>6299</v>
      </c>
      <c r="BI163" s="213">
        <f t="shared" si="232"/>
        <v>0</v>
      </c>
      <c r="BJ163" s="213">
        <f t="shared" si="232"/>
        <v>0</v>
      </c>
      <c r="BK163" s="213">
        <f t="shared" si="232"/>
        <v>6299</v>
      </c>
      <c r="BL163" s="15">
        <f t="shared" si="209"/>
        <v>0</v>
      </c>
      <c r="BM163" s="37">
        <f t="shared" si="202"/>
        <v>0</v>
      </c>
    </row>
    <row r="164" spans="1:65" s="20" customFormat="1" x14ac:dyDescent="0.2">
      <c r="A164" s="24" t="s">
        <v>478</v>
      </c>
      <c r="B164" s="39" t="s">
        <v>479</v>
      </c>
      <c r="C164" s="14" t="s">
        <v>480</v>
      </c>
      <c r="D164" s="41" t="s">
        <v>481</v>
      </c>
      <c r="E164" s="217"/>
      <c r="F164" s="217"/>
      <c r="G164" s="217"/>
      <c r="H164" s="217"/>
      <c r="I164" s="217"/>
      <c r="J164" s="157">
        <f t="shared" si="206"/>
        <v>0</v>
      </c>
      <c r="K164" s="218"/>
      <c r="L164" s="217"/>
      <c r="M164" s="218"/>
      <c r="N164" s="217"/>
      <c r="O164" s="218"/>
      <c r="P164" s="217">
        <v>1694224</v>
      </c>
      <c r="Q164" s="218"/>
      <c r="R164" s="155">
        <f t="shared" si="207"/>
        <v>1694224</v>
      </c>
      <c r="S164" s="15">
        <f>R164-'Modello CE'!H450</f>
        <v>0</v>
      </c>
      <c r="T164" s="217">
        <f t="shared" si="208"/>
        <v>0</v>
      </c>
      <c r="U164" s="155">
        <f t="shared" si="219"/>
        <v>0</v>
      </c>
      <c r="V164" s="217">
        <f t="shared" si="210"/>
        <v>0</v>
      </c>
      <c r="W164" s="217">
        <f t="shared" si="211"/>
        <v>0</v>
      </c>
      <c r="X164" s="155">
        <f t="shared" si="220"/>
        <v>0</v>
      </c>
      <c r="Y164" s="217">
        <f t="shared" si="212"/>
        <v>0</v>
      </c>
      <c r="Z164" s="15"/>
      <c r="AA164" s="213"/>
      <c r="AB164" s="213"/>
      <c r="AC164" s="213"/>
      <c r="AD164" s="213"/>
      <c r="AE164" s="15">
        <f t="shared" si="214"/>
        <v>0</v>
      </c>
      <c r="AF164" s="217"/>
      <c r="AG164" s="217"/>
      <c r="AH164" s="217"/>
      <c r="AI164" s="217"/>
      <c r="AJ164" s="217"/>
      <c r="AK164" s="217"/>
      <c r="AL164" s="217"/>
      <c r="AM164" s="156">
        <f t="shared" si="203"/>
        <v>0</v>
      </c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17"/>
      <c r="AX164" s="217"/>
      <c r="AY164" s="217"/>
      <c r="AZ164" s="217"/>
      <c r="BA164" s="217"/>
      <c r="BB164" s="217"/>
      <c r="BC164" s="217"/>
      <c r="BD164" s="217"/>
      <c r="BE164" s="217"/>
      <c r="BF164" s="217"/>
      <c r="BG164" s="217"/>
      <c r="BH164" s="217"/>
      <c r="BI164" s="217"/>
      <c r="BJ164" s="217"/>
      <c r="BK164" s="156">
        <f t="shared" ref="BK164" si="233">SUM(BA164:BJ164)</f>
        <v>0</v>
      </c>
      <c r="BL164" s="15">
        <f t="shared" si="209"/>
        <v>0</v>
      </c>
      <c r="BM164" s="37">
        <f t="shared" si="202"/>
        <v>0</v>
      </c>
    </row>
    <row r="165" spans="1:65" s="43" customFormat="1" x14ac:dyDescent="0.2">
      <c r="A165" s="24" t="s">
        <v>482</v>
      </c>
      <c r="B165" s="39" t="s">
        <v>483</v>
      </c>
      <c r="C165" s="14"/>
      <c r="D165" s="40" t="s">
        <v>484</v>
      </c>
      <c r="E165" s="17">
        <f t="shared" ref="E165:J165" si="234">SUM(E77,E85,E90,E100,E123,E144,E149,E151,E154,E163,E164)</f>
        <v>69082676</v>
      </c>
      <c r="F165" s="17">
        <f t="shared" si="234"/>
        <v>31251023</v>
      </c>
      <c r="G165" s="17">
        <f t="shared" si="234"/>
        <v>19905864</v>
      </c>
      <c r="H165" s="17">
        <f t="shared" si="234"/>
        <v>1225474</v>
      </c>
      <c r="I165" s="17">
        <f t="shared" si="234"/>
        <v>3999276</v>
      </c>
      <c r="J165" s="17">
        <f t="shared" si="234"/>
        <v>125464313</v>
      </c>
      <c r="K165" s="19"/>
      <c r="L165" s="17">
        <f>SUM(L77,L85,L90,L100,L123,L144,L149,L151,L154,L163,L164)</f>
        <v>270307506</v>
      </c>
      <c r="M165" s="19"/>
      <c r="N165" s="17">
        <f>SUM(N77,N85,N90,N100,N123,N144,N149,N151,N154,N163,N164)</f>
        <v>17596025</v>
      </c>
      <c r="O165" s="19"/>
      <c r="P165" s="17">
        <f>SUM(P77,P85,P90,P100,P123,P144,P149,P151,P154,P163,P164)</f>
        <v>1694224</v>
      </c>
      <c r="Q165" s="19"/>
      <c r="R165" s="17">
        <f>SUM(R77,R85,R90,R100,R123,R144,R149,R151,R154,R163,R164)</f>
        <v>415062068</v>
      </c>
      <c r="S165" s="19"/>
      <c r="T165" s="213">
        <f t="shared" si="208"/>
        <v>125464313</v>
      </c>
      <c r="U165" s="17">
        <f>SUM(U77,U85,U90,U100,U123,U144,U149,U151,U154,U163,U164)</f>
        <v>8607694</v>
      </c>
      <c r="V165" s="213">
        <f t="shared" si="210"/>
        <v>134072007</v>
      </c>
      <c r="W165" s="213">
        <f t="shared" si="211"/>
        <v>270307506</v>
      </c>
      <c r="X165" s="17">
        <f>SUM(X77,X85,X90,X100,X123,X144,X149,X151,X154,X163,X164)</f>
        <v>8988331</v>
      </c>
      <c r="Y165" s="213">
        <f t="shared" si="212"/>
        <v>279295837</v>
      </c>
      <c r="Z165" s="15"/>
      <c r="AA165" s="213">
        <f>SUM(AA77,AA85,AA90,AA100,AA123,AA144,AA149,AA151,AA154,AA163,AA164)</f>
        <v>110204472</v>
      </c>
      <c r="AB165" s="213">
        <f>SUM(AB77,AB85,AB90,AB100,AB123,AB144,AB149,AB151,AB154,AB163,AB164)</f>
        <v>23376722</v>
      </c>
      <c r="AC165" s="213">
        <f>SUM(AC77,AC85,AC90,AC100,AC123,AC144,AC149,AC151,AC154,AC163,AC164)</f>
        <v>490813</v>
      </c>
      <c r="AD165" s="213">
        <f t="shared" ref="AD165" si="235">SUM(AD77,AD85,AD90,AD100,AD123,AD144,AD149,AD151,AD154,AD163,AD164)</f>
        <v>0</v>
      </c>
      <c r="AE165" s="15">
        <f t="shared" si="214"/>
        <v>0</v>
      </c>
      <c r="AF165" s="17">
        <f t="shared" ref="AF165:BK165" si="236">SUM(AF77,AF85,AF90,AF100,AF123,AF144,AF149,AF151,AF154,AF163,AF164)</f>
        <v>7823603</v>
      </c>
      <c r="AG165" s="17">
        <f t="shared" si="236"/>
        <v>100011704</v>
      </c>
      <c r="AH165" s="17">
        <f t="shared" si="236"/>
        <v>121548</v>
      </c>
      <c r="AI165" s="17">
        <f t="shared" si="236"/>
        <v>2161431</v>
      </c>
      <c r="AJ165" s="17">
        <f t="shared" si="236"/>
        <v>86186</v>
      </c>
      <c r="AK165" s="17">
        <f t="shared" si="236"/>
        <v>0</v>
      </c>
      <c r="AL165" s="17">
        <f t="shared" si="236"/>
        <v>0</v>
      </c>
      <c r="AM165" s="17">
        <f t="shared" si="236"/>
        <v>110204472</v>
      </c>
      <c r="AN165" s="17">
        <f t="shared" si="236"/>
        <v>0</v>
      </c>
      <c r="AO165" s="17">
        <f t="shared" si="236"/>
        <v>0</v>
      </c>
      <c r="AP165" s="17">
        <f t="shared" si="236"/>
        <v>0</v>
      </c>
      <c r="AQ165" s="17">
        <f t="shared" si="236"/>
        <v>0</v>
      </c>
      <c r="AR165" s="17">
        <f t="shared" si="236"/>
        <v>1985444</v>
      </c>
      <c r="AS165" s="17">
        <f t="shared" si="236"/>
        <v>0</v>
      </c>
      <c r="AT165" s="17">
        <f t="shared" si="236"/>
        <v>13920944</v>
      </c>
      <c r="AU165" s="17">
        <f t="shared" si="236"/>
        <v>0</v>
      </c>
      <c r="AV165" s="17">
        <f t="shared" si="236"/>
        <v>0</v>
      </c>
      <c r="AW165" s="17">
        <f t="shared" si="236"/>
        <v>7470334</v>
      </c>
      <c r="AX165" s="17">
        <f t="shared" si="236"/>
        <v>0</v>
      </c>
      <c r="AY165" s="17">
        <f t="shared" si="236"/>
        <v>0</v>
      </c>
      <c r="AZ165" s="17">
        <f t="shared" si="236"/>
        <v>23376722</v>
      </c>
      <c r="BA165" s="17">
        <f t="shared" si="236"/>
        <v>0</v>
      </c>
      <c r="BB165" s="17">
        <f t="shared" si="236"/>
        <v>0</v>
      </c>
      <c r="BC165" s="17">
        <f t="shared" si="236"/>
        <v>0</v>
      </c>
      <c r="BD165" s="17">
        <f t="shared" si="236"/>
        <v>0</v>
      </c>
      <c r="BE165" s="17">
        <f t="shared" si="236"/>
        <v>0</v>
      </c>
      <c r="BF165" s="17">
        <f t="shared" si="236"/>
        <v>0</v>
      </c>
      <c r="BG165" s="17">
        <f t="shared" si="236"/>
        <v>0</v>
      </c>
      <c r="BH165" s="17">
        <f t="shared" si="236"/>
        <v>490813</v>
      </c>
      <c r="BI165" s="17">
        <f t="shared" si="236"/>
        <v>0</v>
      </c>
      <c r="BJ165" s="17">
        <f t="shared" si="236"/>
        <v>0</v>
      </c>
      <c r="BK165" s="17">
        <f t="shared" si="236"/>
        <v>490813</v>
      </c>
      <c r="BL165" s="15">
        <f t="shared" si="209"/>
        <v>0</v>
      </c>
      <c r="BM165" s="37">
        <f t="shared" si="202"/>
        <v>0</v>
      </c>
    </row>
    <row r="166" spans="1:65" s="44" customFormat="1" ht="22.5" x14ac:dyDescent="0.2">
      <c r="A166" s="278" t="s">
        <v>485</v>
      </c>
      <c r="B166" s="148" t="s">
        <v>486</v>
      </c>
      <c r="C166" s="14" t="s">
        <v>487</v>
      </c>
      <c r="D166" s="151" t="s">
        <v>488</v>
      </c>
      <c r="E166" s="33"/>
      <c r="F166" s="33"/>
      <c r="G166" s="33"/>
      <c r="H166" s="33"/>
      <c r="I166" s="33"/>
      <c r="J166" s="34">
        <f t="shared" si="206"/>
        <v>0</v>
      </c>
      <c r="K166" s="35"/>
      <c r="L166" s="33"/>
      <c r="M166" s="35"/>
      <c r="N166" s="33"/>
      <c r="O166" s="35"/>
      <c r="P166" s="33"/>
      <c r="Q166" s="35"/>
      <c r="R166" s="33">
        <f t="shared" si="207"/>
        <v>0</v>
      </c>
      <c r="S166" s="35"/>
      <c r="T166" s="221">
        <f t="shared" si="208"/>
        <v>0</v>
      </c>
      <c r="U166" s="155">
        <f t="shared" si="219"/>
        <v>0</v>
      </c>
      <c r="V166" s="221">
        <f t="shared" si="210"/>
        <v>0</v>
      </c>
      <c r="W166" s="221">
        <f t="shared" si="211"/>
        <v>0</v>
      </c>
      <c r="X166" s="155">
        <f t="shared" si="220"/>
        <v>0</v>
      </c>
      <c r="Y166" s="221">
        <f t="shared" si="212"/>
        <v>0</v>
      </c>
      <c r="Z166" s="15"/>
      <c r="AA166" s="213"/>
      <c r="AB166" s="213"/>
      <c r="AC166" s="213"/>
      <c r="AD166" s="213"/>
      <c r="AE166" s="15">
        <f t="shared" si="214"/>
        <v>0</v>
      </c>
      <c r="AF166" s="221"/>
      <c r="AG166" s="221"/>
      <c r="AH166" s="221"/>
      <c r="AI166" s="221"/>
      <c r="AJ166" s="221"/>
      <c r="AK166" s="221"/>
      <c r="AL166" s="221"/>
      <c r="AM166" s="156">
        <f t="shared" si="203"/>
        <v>0</v>
      </c>
      <c r="AN166" s="221"/>
      <c r="AO166" s="221"/>
      <c r="AP166" s="221"/>
      <c r="AQ166" s="221"/>
      <c r="AR166" s="221"/>
      <c r="AS166" s="221"/>
      <c r="AT166" s="221"/>
      <c r="AU166" s="221"/>
      <c r="AV166" s="221"/>
      <c r="AW166" s="221"/>
      <c r="AX166" s="221"/>
      <c r="AY166" s="221"/>
      <c r="AZ166" s="156">
        <f t="shared" ref="AZ166:AZ167" si="237">SUM(AP166:AY166)</f>
        <v>0</v>
      </c>
      <c r="BA166" s="221"/>
      <c r="BB166" s="221"/>
      <c r="BC166" s="215"/>
      <c r="BD166" s="215"/>
      <c r="BE166" s="221"/>
      <c r="BF166" s="221"/>
      <c r="BG166" s="215"/>
      <c r="BH166" s="215"/>
      <c r="BI166" s="221"/>
      <c r="BJ166" s="221"/>
      <c r="BK166" s="156">
        <f t="shared" ref="BK166:BK167" si="238">SUM(BA166:BJ166)</f>
        <v>0</v>
      </c>
      <c r="BL166" s="15">
        <f t="shared" si="209"/>
        <v>0</v>
      </c>
      <c r="BM166" s="37">
        <f t="shared" si="202"/>
        <v>0</v>
      </c>
    </row>
    <row r="167" spans="1:65" s="44" customFormat="1" ht="22.5" x14ac:dyDescent="0.2">
      <c r="A167" s="279"/>
      <c r="B167" s="148" t="s">
        <v>489</v>
      </c>
      <c r="C167" s="14" t="s">
        <v>487</v>
      </c>
      <c r="D167" s="151" t="s">
        <v>490</v>
      </c>
      <c r="E167" s="33"/>
      <c r="F167" s="33"/>
      <c r="G167" s="33"/>
      <c r="H167" s="33"/>
      <c r="I167" s="33"/>
      <c r="J167" s="34">
        <f t="shared" si="206"/>
        <v>0</v>
      </c>
      <c r="K167" s="35"/>
      <c r="L167" s="33"/>
      <c r="M167" s="35"/>
      <c r="N167" s="33"/>
      <c r="O167" s="35"/>
      <c r="P167" s="33"/>
      <c r="Q167" s="35"/>
      <c r="R167" s="33">
        <f t="shared" si="207"/>
        <v>0</v>
      </c>
      <c r="S167" s="35"/>
      <c r="T167" s="221">
        <f t="shared" si="208"/>
        <v>0</v>
      </c>
      <c r="U167" s="155">
        <f t="shared" si="219"/>
        <v>0</v>
      </c>
      <c r="V167" s="221">
        <f t="shared" si="210"/>
        <v>0</v>
      </c>
      <c r="W167" s="221">
        <f t="shared" si="211"/>
        <v>0</v>
      </c>
      <c r="X167" s="155">
        <f t="shared" si="220"/>
        <v>0</v>
      </c>
      <c r="Y167" s="221">
        <f t="shared" si="212"/>
        <v>0</v>
      </c>
      <c r="Z167" s="15"/>
      <c r="AA167" s="213"/>
      <c r="AB167" s="213"/>
      <c r="AC167" s="213"/>
      <c r="AD167" s="213"/>
      <c r="AE167" s="15">
        <f t="shared" si="214"/>
        <v>0</v>
      </c>
      <c r="AF167" s="221"/>
      <c r="AG167" s="221"/>
      <c r="AH167" s="221"/>
      <c r="AI167" s="221"/>
      <c r="AJ167" s="221"/>
      <c r="AK167" s="221"/>
      <c r="AL167" s="221"/>
      <c r="AM167" s="156">
        <f t="shared" si="203"/>
        <v>0</v>
      </c>
      <c r="AN167" s="221"/>
      <c r="AO167" s="221"/>
      <c r="AP167" s="221"/>
      <c r="AQ167" s="221"/>
      <c r="AR167" s="221"/>
      <c r="AS167" s="221"/>
      <c r="AT167" s="221"/>
      <c r="AU167" s="221"/>
      <c r="AV167" s="221"/>
      <c r="AW167" s="221"/>
      <c r="AX167" s="221"/>
      <c r="AY167" s="221"/>
      <c r="AZ167" s="156">
        <f t="shared" si="237"/>
        <v>0</v>
      </c>
      <c r="BA167" s="221"/>
      <c r="BB167" s="221"/>
      <c r="BC167" s="215"/>
      <c r="BD167" s="215"/>
      <c r="BE167" s="221"/>
      <c r="BF167" s="221"/>
      <c r="BG167" s="215"/>
      <c r="BH167" s="215"/>
      <c r="BI167" s="221"/>
      <c r="BJ167" s="221"/>
      <c r="BK167" s="156">
        <f t="shared" si="238"/>
        <v>0</v>
      </c>
      <c r="BL167" s="15">
        <f t="shared" si="209"/>
        <v>0</v>
      </c>
      <c r="BM167" s="37">
        <f t="shared" si="202"/>
        <v>0</v>
      </c>
    </row>
    <row r="168" spans="1:65" s="44" customFormat="1" x14ac:dyDescent="0.2">
      <c r="A168" s="280"/>
      <c r="B168" s="39" t="s">
        <v>492</v>
      </c>
      <c r="C168" s="14"/>
      <c r="D168" s="40" t="s">
        <v>2200</v>
      </c>
      <c r="E168" s="33">
        <f>SUM(E166:E167)</f>
        <v>0</v>
      </c>
      <c r="F168" s="33">
        <f t="shared" ref="F168:J168" si="239">SUM(F166:F167)</f>
        <v>0</v>
      </c>
      <c r="G168" s="33">
        <f t="shared" si="239"/>
        <v>0</v>
      </c>
      <c r="H168" s="33">
        <f t="shared" si="239"/>
        <v>0</v>
      </c>
      <c r="I168" s="33">
        <f t="shared" si="239"/>
        <v>0</v>
      </c>
      <c r="J168" s="33">
        <f t="shared" si="239"/>
        <v>0</v>
      </c>
      <c r="K168" s="35"/>
      <c r="L168" s="33">
        <f>SUM(L166:L167)</f>
        <v>0</v>
      </c>
      <c r="M168" s="35"/>
      <c r="N168" s="33"/>
      <c r="O168" s="35"/>
      <c r="P168" s="33">
        <f>SUM(P166:P167)</f>
        <v>0</v>
      </c>
      <c r="Q168" s="35"/>
      <c r="R168" s="33">
        <f>SUM(R166:R167)</f>
        <v>0</v>
      </c>
      <c r="S168" s="35"/>
      <c r="T168" s="221">
        <f t="shared" si="208"/>
        <v>0</v>
      </c>
      <c r="U168" s="33">
        <f>SUM(U166:U167)</f>
        <v>0</v>
      </c>
      <c r="V168" s="221">
        <f t="shared" si="210"/>
        <v>0</v>
      </c>
      <c r="W168" s="221">
        <f t="shared" si="211"/>
        <v>0</v>
      </c>
      <c r="X168" s="33">
        <f>SUM(X166:X167)</f>
        <v>0</v>
      </c>
      <c r="Y168" s="221">
        <f t="shared" si="212"/>
        <v>0</v>
      </c>
      <c r="Z168" s="15"/>
      <c r="AA168" s="221">
        <f t="shared" ref="AA168:AD168" si="240">SUM(AA166:AA167)</f>
        <v>0</v>
      </c>
      <c r="AB168" s="221">
        <f t="shared" si="240"/>
        <v>0</v>
      </c>
      <c r="AC168" s="221">
        <f t="shared" si="240"/>
        <v>0</v>
      </c>
      <c r="AD168" s="221">
        <f t="shared" si="240"/>
        <v>0</v>
      </c>
      <c r="AE168" s="15">
        <f t="shared" si="214"/>
        <v>0</v>
      </c>
      <c r="AF168" s="33">
        <f t="shared" ref="AF168:BK168" si="241">SUM(AF166:AF167)</f>
        <v>0</v>
      </c>
      <c r="AG168" s="33">
        <f t="shared" si="241"/>
        <v>0</v>
      </c>
      <c r="AH168" s="33">
        <f t="shared" si="241"/>
        <v>0</v>
      </c>
      <c r="AI168" s="33">
        <f t="shared" si="241"/>
        <v>0</v>
      </c>
      <c r="AJ168" s="33">
        <f t="shared" si="241"/>
        <v>0</v>
      </c>
      <c r="AK168" s="33">
        <f t="shared" si="241"/>
        <v>0</v>
      </c>
      <c r="AL168" s="33">
        <f t="shared" si="241"/>
        <v>0</v>
      </c>
      <c r="AM168" s="33">
        <f t="shared" si="241"/>
        <v>0</v>
      </c>
      <c r="AN168" s="33">
        <f t="shared" si="241"/>
        <v>0</v>
      </c>
      <c r="AO168" s="33">
        <f t="shared" si="241"/>
        <v>0</v>
      </c>
      <c r="AP168" s="33">
        <f t="shared" si="241"/>
        <v>0</v>
      </c>
      <c r="AQ168" s="33">
        <f t="shared" si="241"/>
        <v>0</v>
      </c>
      <c r="AR168" s="33">
        <f t="shared" si="241"/>
        <v>0</v>
      </c>
      <c r="AS168" s="33">
        <f t="shared" si="241"/>
        <v>0</v>
      </c>
      <c r="AT168" s="33">
        <f t="shared" si="241"/>
        <v>0</v>
      </c>
      <c r="AU168" s="33">
        <f t="shared" si="241"/>
        <v>0</v>
      </c>
      <c r="AV168" s="33">
        <f t="shared" si="241"/>
        <v>0</v>
      </c>
      <c r="AW168" s="33">
        <f t="shared" si="241"/>
        <v>0</v>
      </c>
      <c r="AX168" s="33">
        <f t="shared" si="241"/>
        <v>0</v>
      </c>
      <c r="AY168" s="33">
        <f t="shared" si="241"/>
        <v>0</v>
      </c>
      <c r="AZ168" s="33">
        <f t="shared" si="241"/>
        <v>0</v>
      </c>
      <c r="BA168" s="33">
        <f t="shared" si="241"/>
        <v>0</v>
      </c>
      <c r="BB168" s="33">
        <f t="shared" si="241"/>
        <v>0</v>
      </c>
      <c r="BC168" s="33">
        <f t="shared" si="241"/>
        <v>0</v>
      </c>
      <c r="BD168" s="33">
        <f t="shared" si="241"/>
        <v>0</v>
      </c>
      <c r="BE168" s="33">
        <f t="shared" si="241"/>
        <v>0</v>
      </c>
      <c r="BF168" s="33">
        <f t="shared" si="241"/>
        <v>0</v>
      </c>
      <c r="BG168" s="33">
        <f t="shared" si="241"/>
        <v>0</v>
      </c>
      <c r="BH168" s="33">
        <f t="shared" si="241"/>
        <v>0</v>
      </c>
      <c r="BI168" s="33">
        <f t="shared" si="241"/>
        <v>0</v>
      </c>
      <c r="BJ168" s="33">
        <f t="shared" si="241"/>
        <v>0</v>
      </c>
      <c r="BK168" s="33">
        <f t="shared" si="241"/>
        <v>0</v>
      </c>
      <c r="BL168" s="15">
        <f t="shared" si="209"/>
        <v>0</v>
      </c>
      <c r="BM168" s="37">
        <f t="shared" si="202"/>
        <v>0</v>
      </c>
    </row>
    <row r="169" spans="1:65" s="43" customFormat="1" x14ac:dyDescent="0.2">
      <c r="A169" s="24" t="s">
        <v>493</v>
      </c>
      <c r="B169" s="39" t="s">
        <v>494</v>
      </c>
      <c r="C169" s="14"/>
      <c r="D169" s="40" t="s">
        <v>495</v>
      </c>
      <c r="E169" s="17">
        <f>E165+E168</f>
        <v>69082676</v>
      </c>
      <c r="F169" s="17">
        <f t="shared" ref="F169:J169" si="242">F165+F168</f>
        <v>31251023</v>
      </c>
      <c r="G169" s="17">
        <f t="shared" si="242"/>
        <v>19905864</v>
      </c>
      <c r="H169" s="17">
        <f t="shared" si="242"/>
        <v>1225474</v>
      </c>
      <c r="I169" s="17">
        <f t="shared" si="242"/>
        <v>3999276</v>
      </c>
      <c r="J169" s="17">
        <f t="shared" si="242"/>
        <v>125464313</v>
      </c>
      <c r="K169" s="19"/>
      <c r="L169" s="17">
        <f>L165+L168</f>
        <v>270307506</v>
      </c>
      <c r="M169" s="19"/>
      <c r="N169" s="17">
        <f>N165+N168</f>
        <v>17596025</v>
      </c>
      <c r="O169" s="19"/>
      <c r="P169" s="17">
        <f>P165+P168</f>
        <v>1694224</v>
      </c>
      <c r="Q169" s="19"/>
      <c r="R169" s="17">
        <f>R165+R168</f>
        <v>415062068</v>
      </c>
      <c r="S169" s="19"/>
      <c r="T169" s="213">
        <f t="shared" si="208"/>
        <v>125464313</v>
      </c>
      <c r="U169" s="17">
        <f>U165+U168</f>
        <v>8607694</v>
      </c>
      <c r="V169" s="213">
        <f t="shared" si="210"/>
        <v>134072007</v>
      </c>
      <c r="W169" s="213">
        <f t="shared" si="211"/>
        <v>270307506</v>
      </c>
      <c r="X169" s="17">
        <f>X165+X168</f>
        <v>8988331</v>
      </c>
      <c r="Y169" s="213">
        <f t="shared" si="212"/>
        <v>279295837</v>
      </c>
      <c r="Z169" s="15"/>
      <c r="AA169" s="213">
        <f t="shared" ref="AA169:AD169" si="243">AA165+AA168</f>
        <v>110204472</v>
      </c>
      <c r="AB169" s="213">
        <f t="shared" si="243"/>
        <v>23376722</v>
      </c>
      <c r="AC169" s="213">
        <f t="shared" si="243"/>
        <v>490813</v>
      </c>
      <c r="AD169" s="213">
        <f t="shared" si="243"/>
        <v>0</v>
      </c>
      <c r="AE169" s="15">
        <f t="shared" si="214"/>
        <v>0</v>
      </c>
      <c r="AF169" s="17">
        <f t="shared" ref="AF169:BK169" si="244">AF165+AF168</f>
        <v>7823603</v>
      </c>
      <c r="AG169" s="17">
        <f t="shared" si="244"/>
        <v>100011704</v>
      </c>
      <c r="AH169" s="17">
        <f t="shared" si="244"/>
        <v>121548</v>
      </c>
      <c r="AI169" s="17">
        <f t="shared" si="244"/>
        <v>2161431</v>
      </c>
      <c r="AJ169" s="17">
        <f t="shared" si="244"/>
        <v>86186</v>
      </c>
      <c r="AK169" s="17">
        <f t="shared" si="244"/>
        <v>0</v>
      </c>
      <c r="AL169" s="17">
        <f t="shared" si="244"/>
        <v>0</v>
      </c>
      <c r="AM169" s="17">
        <f t="shared" si="244"/>
        <v>110204472</v>
      </c>
      <c r="AN169" s="17">
        <f t="shared" si="244"/>
        <v>0</v>
      </c>
      <c r="AO169" s="17">
        <f t="shared" si="244"/>
        <v>0</v>
      </c>
      <c r="AP169" s="17">
        <f t="shared" si="244"/>
        <v>0</v>
      </c>
      <c r="AQ169" s="17">
        <f t="shared" si="244"/>
        <v>0</v>
      </c>
      <c r="AR169" s="17">
        <f t="shared" si="244"/>
        <v>1985444</v>
      </c>
      <c r="AS169" s="17">
        <f t="shared" si="244"/>
        <v>0</v>
      </c>
      <c r="AT169" s="17">
        <f t="shared" si="244"/>
        <v>13920944</v>
      </c>
      <c r="AU169" s="17">
        <f t="shared" si="244"/>
        <v>0</v>
      </c>
      <c r="AV169" s="17">
        <f t="shared" si="244"/>
        <v>0</v>
      </c>
      <c r="AW169" s="17">
        <f t="shared" si="244"/>
        <v>7470334</v>
      </c>
      <c r="AX169" s="17">
        <f t="shared" si="244"/>
        <v>0</v>
      </c>
      <c r="AY169" s="17">
        <f t="shared" si="244"/>
        <v>0</v>
      </c>
      <c r="AZ169" s="17">
        <f t="shared" si="244"/>
        <v>23376722</v>
      </c>
      <c r="BA169" s="17">
        <f t="shared" si="244"/>
        <v>0</v>
      </c>
      <c r="BB169" s="17">
        <f t="shared" si="244"/>
        <v>0</v>
      </c>
      <c r="BC169" s="17">
        <f t="shared" si="244"/>
        <v>0</v>
      </c>
      <c r="BD169" s="17">
        <f t="shared" si="244"/>
        <v>0</v>
      </c>
      <c r="BE169" s="17">
        <f t="shared" si="244"/>
        <v>0</v>
      </c>
      <c r="BF169" s="17">
        <f t="shared" si="244"/>
        <v>0</v>
      </c>
      <c r="BG169" s="17">
        <f t="shared" si="244"/>
        <v>0</v>
      </c>
      <c r="BH169" s="17">
        <f t="shared" si="244"/>
        <v>490813</v>
      </c>
      <c r="BI169" s="17">
        <f t="shared" si="244"/>
        <v>0</v>
      </c>
      <c r="BJ169" s="17">
        <f t="shared" si="244"/>
        <v>0</v>
      </c>
      <c r="BK169" s="17">
        <f t="shared" si="244"/>
        <v>490813</v>
      </c>
      <c r="BL169" s="15">
        <f t="shared" si="209"/>
        <v>0</v>
      </c>
      <c r="BM169" s="37">
        <f t="shared" si="202"/>
        <v>0</v>
      </c>
    </row>
    <row r="170" spans="1:65" ht="22.5" x14ac:dyDescent="0.2">
      <c r="A170" s="45" t="s">
        <v>496</v>
      </c>
      <c r="B170" s="17" t="s">
        <v>497</v>
      </c>
      <c r="C170" s="14"/>
      <c r="D170" s="18" t="s">
        <v>498</v>
      </c>
      <c r="E170" s="17">
        <f>E67-E169</f>
        <v>-26496470</v>
      </c>
      <c r="F170" s="17">
        <f t="shared" ref="F170:J170" si="245">F67-F169</f>
        <v>-25951555</v>
      </c>
      <c r="G170" s="17">
        <f t="shared" si="245"/>
        <v>-19905864</v>
      </c>
      <c r="H170" s="17">
        <f t="shared" si="245"/>
        <v>-1225474</v>
      </c>
      <c r="I170" s="17">
        <f t="shared" si="245"/>
        <v>-3999276</v>
      </c>
      <c r="J170" s="17">
        <f t="shared" si="245"/>
        <v>-77578639</v>
      </c>
      <c r="K170" s="19"/>
      <c r="L170" s="17">
        <f>L67-L169</f>
        <v>-238265958</v>
      </c>
      <c r="M170" s="19"/>
      <c r="N170" s="17">
        <f>N67-N169</f>
        <v>-17596025</v>
      </c>
      <c r="O170" s="19"/>
      <c r="P170" s="17">
        <f>P67-P169</f>
        <v>329200057</v>
      </c>
      <c r="Q170" s="19"/>
      <c r="R170" s="17">
        <f>R67-R169</f>
        <v>-4240565</v>
      </c>
      <c r="S170" s="17"/>
      <c r="T170" s="213">
        <f t="shared" si="208"/>
        <v>-77578639</v>
      </c>
      <c r="U170" s="17">
        <f>U67-U169</f>
        <v>-8607694</v>
      </c>
      <c r="V170" s="17">
        <f>V67-V169</f>
        <v>-86186333</v>
      </c>
      <c r="W170" s="213">
        <f t="shared" si="211"/>
        <v>-238265958</v>
      </c>
      <c r="X170" s="17">
        <f>X67-X169</f>
        <v>-8988331</v>
      </c>
      <c r="Y170" s="213">
        <f>Y67-Y169</f>
        <v>-247254289</v>
      </c>
      <c r="Z170" s="15"/>
      <c r="AA170" s="213">
        <f t="shared" ref="AA170:AD170" si="246">AA67-AA169</f>
        <v>-71784112</v>
      </c>
      <c r="AB170" s="213">
        <f t="shared" si="246"/>
        <v>-13911408</v>
      </c>
      <c r="AC170" s="213">
        <f t="shared" si="246"/>
        <v>-490813</v>
      </c>
      <c r="AD170" s="213">
        <f t="shared" si="246"/>
        <v>0</v>
      </c>
      <c r="AE170" s="15">
        <f t="shared" si="214"/>
        <v>0</v>
      </c>
      <c r="AF170" s="17">
        <f t="shared" ref="AF170:BK170" si="247">AF67-AF169</f>
        <v>-7823603</v>
      </c>
      <c r="AG170" s="17">
        <f t="shared" si="247"/>
        <v>-70136880</v>
      </c>
      <c r="AH170" s="17">
        <f t="shared" si="247"/>
        <v>1626248</v>
      </c>
      <c r="AI170" s="17">
        <f t="shared" si="247"/>
        <v>751561</v>
      </c>
      <c r="AJ170" s="17">
        <f t="shared" si="247"/>
        <v>-86186</v>
      </c>
      <c r="AK170" s="17">
        <f t="shared" si="247"/>
        <v>0</v>
      </c>
      <c r="AL170" s="17">
        <f t="shared" si="247"/>
        <v>0</v>
      </c>
      <c r="AM170" s="17">
        <f t="shared" si="247"/>
        <v>-75668860</v>
      </c>
      <c r="AN170" s="17">
        <f t="shared" si="247"/>
        <v>0</v>
      </c>
      <c r="AO170" s="17">
        <f t="shared" si="247"/>
        <v>0</v>
      </c>
      <c r="AP170" s="17">
        <f t="shared" si="247"/>
        <v>0</v>
      </c>
      <c r="AQ170" s="17">
        <f t="shared" si="247"/>
        <v>0</v>
      </c>
      <c r="AR170" s="17">
        <f t="shared" si="247"/>
        <v>-582356</v>
      </c>
      <c r="AS170" s="17">
        <f t="shared" si="247"/>
        <v>0</v>
      </c>
      <c r="AT170" s="17">
        <f t="shared" si="247"/>
        <v>-1973970</v>
      </c>
      <c r="AU170" s="17">
        <f t="shared" si="247"/>
        <v>0</v>
      </c>
      <c r="AV170" s="17">
        <f t="shared" si="247"/>
        <v>0</v>
      </c>
      <c r="AW170" s="17">
        <f t="shared" si="247"/>
        <v>-7470334</v>
      </c>
      <c r="AX170" s="17">
        <f t="shared" si="247"/>
        <v>0</v>
      </c>
      <c r="AY170" s="17">
        <f t="shared" si="247"/>
        <v>0</v>
      </c>
      <c r="AZ170" s="17">
        <f t="shared" si="247"/>
        <v>-10026660</v>
      </c>
      <c r="BA170" s="17">
        <f t="shared" si="247"/>
        <v>0</v>
      </c>
      <c r="BB170" s="17">
        <f t="shared" si="247"/>
        <v>0</v>
      </c>
      <c r="BC170" s="17">
        <f t="shared" si="247"/>
        <v>0</v>
      </c>
      <c r="BD170" s="17">
        <f t="shared" si="247"/>
        <v>0</v>
      </c>
      <c r="BE170" s="17">
        <f t="shared" si="247"/>
        <v>0</v>
      </c>
      <c r="BF170" s="17">
        <f t="shared" si="247"/>
        <v>0</v>
      </c>
      <c r="BG170" s="17">
        <f t="shared" si="247"/>
        <v>0</v>
      </c>
      <c r="BH170" s="17">
        <f t="shared" si="247"/>
        <v>-490813</v>
      </c>
      <c r="BI170" s="17">
        <f t="shared" si="247"/>
        <v>0</v>
      </c>
      <c r="BJ170" s="17">
        <f t="shared" si="247"/>
        <v>0</v>
      </c>
      <c r="BK170" s="17">
        <f t="shared" si="247"/>
        <v>-490813</v>
      </c>
      <c r="BL170" s="15">
        <f t="shared" si="209"/>
        <v>0</v>
      </c>
      <c r="BM170" s="37">
        <f t="shared" si="202"/>
        <v>0</v>
      </c>
    </row>
  </sheetData>
  <autoFilter ref="A1:P170" xr:uid="{00000000-0009-0000-0000-000000000000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92">
    <mergeCell ref="A10:A14"/>
    <mergeCell ref="A15:A18"/>
    <mergeCell ref="A69:A77"/>
    <mergeCell ref="A68:D68"/>
    <mergeCell ref="A19:A22"/>
    <mergeCell ref="A23:A28"/>
    <mergeCell ref="A32:A37"/>
    <mergeCell ref="A39:A42"/>
    <mergeCell ref="A44:D44"/>
    <mergeCell ref="A45:A48"/>
    <mergeCell ref="A49:A54"/>
    <mergeCell ref="A55:A56"/>
    <mergeCell ref="A57:A58"/>
    <mergeCell ref="A59:A60"/>
    <mergeCell ref="A62:A66"/>
    <mergeCell ref="A166:A168"/>
    <mergeCell ref="A78:A85"/>
    <mergeCell ref="A86:A90"/>
    <mergeCell ref="A91:A100"/>
    <mergeCell ref="A101:A123"/>
    <mergeCell ref="A124:A144"/>
    <mergeCell ref="A145:A149"/>
    <mergeCell ref="A150:A151"/>
    <mergeCell ref="A152:A154"/>
    <mergeCell ref="A155:A163"/>
    <mergeCell ref="BJ3:BJ4"/>
    <mergeCell ref="BF3:BF4"/>
    <mergeCell ref="BG3:BG4"/>
    <mergeCell ref="AX3:AX4"/>
    <mergeCell ref="AY3:AY4"/>
    <mergeCell ref="AZ3:AZ4"/>
    <mergeCell ref="BA3:BA4"/>
    <mergeCell ref="BB3:BB4"/>
    <mergeCell ref="BC3:BC4"/>
    <mergeCell ref="BI3:BI4"/>
    <mergeCell ref="BD3:BD4"/>
    <mergeCell ref="BE3:BE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T2:V2"/>
    <mergeCell ref="AI3:AI4"/>
    <mergeCell ref="AH3:AH4"/>
    <mergeCell ref="A7:A9"/>
    <mergeCell ref="BH3:BH4"/>
    <mergeCell ref="AF3:AF4"/>
    <mergeCell ref="AG3:AG4"/>
    <mergeCell ref="AB2:AB4"/>
    <mergeCell ref="Y3:Y4"/>
    <mergeCell ref="R1:R4"/>
    <mergeCell ref="AC2:AC4"/>
    <mergeCell ref="AJ3:AJ4"/>
    <mergeCell ref="AK3:AK4"/>
    <mergeCell ref="A1:A5"/>
    <mergeCell ref="B1:B5"/>
    <mergeCell ref="C1:C5"/>
    <mergeCell ref="BK3:BK4"/>
    <mergeCell ref="A6:D6"/>
    <mergeCell ref="T1:Y1"/>
    <mergeCell ref="AF1:BK1"/>
    <mergeCell ref="W2:Y2"/>
    <mergeCell ref="AA2:AA4"/>
    <mergeCell ref="AN2:AZ2"/>
    <mergeCell ref="BA2:BK2"/>
    <mergeCell ref="T3:T4"/>
    <mergeCell ref="U3:U4"/>
    <mergeCell ref="V3:V4"/>
    <mergeCell ref="W3:W4"/>
    <mergeCell ref="X3:X4"/>
    <mergeCell ref="AF2:AM2"/>
    <mergeCell ref="AD2:AD4"/>
    <mergeCell ref="AA1:AD1"/>
    <mergeCell ref="D1:D5"/>
    <mergeCell ref="E1:P1"/>
    <mergeCell ref="I3:I4"/>
    <mergeCell ref="J3:J4"/>
    <mergeCell ref="E2:J2"/>
    <mergeCell ref="L2:L4"/>
    <mergeCell ref="N2:N4"/>
    <mergeCell ref="P2:P4"/>
    <mergeCell ref="E3:F3"/>
    <mergeCell ref="G3:G4"/>
    <mergeCell ref="H3:H4"/>
  </mergeCells>
  <pageMargins left="0" right="0" top="0.19685039370078741" bottom="0.19685039370078741" header="0.51181102362204722" footer="0.51181102362204722"/>
  <pageSetup paperSize="8" scale="14" fitToHeight="5" orientation="portrait" r:id="rId1"/>
  <headerFooter alignWithMargins="0">
    <oddFooter>&amp;R&amp;P di &amp;N</oddFooter>
  </headerFooter>
  <rowBreaks count="1" manualBreakCount="1">
    <brk id="67" max="63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7" id="{D6D447CF-73E4-4362-8391-548D38C44C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S8</xm:sqref>
        </x14:conditionalFormatting>
        <x14:conditionalFormatting xmlns:xm="http://schemas.microsoft.com/office/excel/2006/main">
          <x14:cfRule type="iconSet" priority="36" id="{FEF37DC3-C1A1-4543-A0F4-F55C0FCE0F3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S11</xm:sqref>
        </x14:conditionalFormatting>
        <x14:conditionalFormatting xmlns:xm="http://schemas.microsoft.com/office/excel/2006/main">
          <x14:cfRule type="iconSet" priority="35" id="{C570F94A-1843-4AB1-85D7-D0C5DA81580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S13</xm:sqref>
        </x14:conditionalFormatting>
        <x14:conditionalFormatting xmlns:xm="http://schemas.microsoft.com/office/excel/2006/main">
          <x14:cfRule type="iconSet" priority="34" id="{16DDC1A0-A47E-4E3F-8A29-79885D1E967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S16</xm:sqref>
        </x14:conditionalFormatting>
        <x14:conditionalFormatting xmlns:xm="http://schemas.microsoft.com/office/excel/2006/main">
          <x14:cfRule type="iconSet" priority="33" id="{9E2516C0-08A2-4871-A21A-85F969DBF07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S17</xm:sqref>
        </x14:conditionalFormatting>
        <x14:conditionalFormatting xmlns:xm="http://schemas.microsoft.com/office/excel/2006/main">
          <x14:cfRule type="iconSet" priority="32" id="{D07EAE15-BF6B-4AA1-9350-ACC50105610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S20</xm:sqref>
        </x14:conditionalFormatting>
        <x14:conditionalFormatting xmlns:xm="http://schemas.microsoft.com/office/excel/2006/main">
          <x14:cfRule type="iconSet" priority="31" id="{39A3C87C-E8AE-40FA-8633-4EE4A150D90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S21</xm:sqref>
        </x14:conditionalFormatting>
        <x14:conditionalFormatting xmlns:xm="http://schemas.microsoft.com/office/excel/2006/main">
          <x14:cfRule type="iconSet" priority="30" id="{73616F8F-5E37-444E-B452-AE4B21DFE90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S25</xm:sqref>
        </x14:conditionalFormatting>
        <x14:conditionalFormatting xmlns:xm="http://schemas.microsoft.com/office/excel/2006/main">
          <x14:cfRule type="iconSet" priority="29" id="{CD3145D4-25B0-4F57-93B3-D2E944E2A7A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S26</xm:sqref>
        </x14:conditionalFormatting>
        <x14:conditionalFormatting xmlns:xm="http://schemas.microsoft.com/office/excel/2006/main">
          <x14:cfRule type="iconSet" priority="28" id="{573ED879-D3A5-436B-8BBF-F7389254A9B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S27</xm:sqref>
        </x14:conditionalFormatting>
        <x14:conditionalFormatting xmlns:xm="http://schemas.microsoft.com/office/excel/2006/main">
          <x14:cfRule type="iconSet" priority="27" id="{D10D2503-CB84-4995-A096-71B01E447E0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S29:S30</xm:sqref>
        </x14:conditionalFormatting>
        <x14:conditionalFormatting xmlns:xm="http://schemas.microsoft.com/office/excel/2006/main">
          <x14:cfRule type="iconSet" priority="26" id="{B605241B-28D0-4FB9-B151-181B721DB61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S32:S36</xm:sqref>
        </x14:conditionalFormatting>
        <x14:conditionalFormatting xmlns:xm="http://schemas.microsoft.com/office/excel/2006/main">
          <x14:cfRule type="iconSet" priority="25" id="{5C9D4535-A0A9-43E7-B4E9-DA4C51D1E56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S39:S41</xm:sqref>
        </x14:conditionalFormatting>
        <x14:conditionalFormatting xmlns:xm="http://schemas.microsoft.com/office/excel/2006/main">
          <x14:cfRule type="iconSet" priority="24" id="{BEB975D5-266C-470E-8C8A-89011F44B03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S45:S47</xm:sqref>
        </x14:conditionalFormatting>
        <x14:conditionalFormatting xmlns:xm="http://schemas.microsoft.com/office/excel/2006/main">
          <x14:cfRule type="iconSet" priority="23" id="{827E964A-F75F-4AD3-9091-EE646DE8227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S49:S53</xm:sqref>
        </x14:conditionalFormatting>
        <x14:conditionalFormatting xmlns:xm="http://schemas.microsoft.com/office/excel/2006/main">
          <x14:cfRule type="iconSet" priority="22" id="{0C6C0BF2-07D9-4D15-AE9B-DDD6331D608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S55</xm:sqref>
        </x14:conditionalFormatting>
        <x14:conditionalFormatting xmlns:xm="http://schemas.microsoft.com/office/excel/2006/main">
          <x14:cfRule type="iconSet" priority="21" id="{DA8AEC04-1FF0-4301-A251-2541972C552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S57</xm:sqref>
        </x14:conditionalFormatting>
        <x14:conditionalFormatting xmlns:xm="http://schemas.microsoft.com/office/excel/2006/main">
          <x14:cfRule type="iconSet" priority="20" id="{18538649-0EFE-44AF-9EF3-703D54A3186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S59</xm:sqref>
        </x14:conditionalFormatting>
        <x14:conditionalFormatting xmlns:xm="http://schemas.microsoft.com/office/excel/2006/main">
          <x14:cfRule type="iconSet" priority="1" id="{A0CF921D-649C-4B33-BADC-6998C75D24C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S67</xm:sqref>
        </x14:conditionalFormatting>
        <x14:conditionalFormatting xmlns:xm="http://schemas.microsoft.com/office/excel/2006/main">
          <x14:cfRule type="iconSet" priority="19" id="{E8A7B498-94E6-4B2C-B74A-EE630E6D5A9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S69</xm:sqref>
        </x14:conditionalFormatting>
        <x14:conditionalFormatting xmlns:xm="http://schemas.microsoft.com/office/excel/2006/main">
          <x14:cfRule type="iconSet" priority="18" id="{C24FA550-81F2-4BEB-93DA-DAE87A2F151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S70:S76</xm:sqref>
        </x14:conditionalFormatting>
        <x14:conditionalFormatting xmlns:xm="http://schemas.microsoft.com/office/excel/2006/main">
          <x14:cfRule type="iconSet" priority="17" id="{1BCA9D12-9453-459C-98C9-875EA44C2F7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S77</xm:sqref>
        </x14:conditionalFormatting>
        <x14:conditionalFormatting xmlns:xm="http://schemas.microsoft.com/office/excel/2006/main">
          <x14:cfRule type="iconSet" priority="16" id="{00A58072-96D9-47A1-AF99-6DFBB5DBCE6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S78:S85</xm:sqref>
        </x14:conditionalFormatting>
        <x14:conditionalFormatting xmlns:xm="http://schemas.microsoft.com/office/excel/2006/main">
          <x14:cfRule type="iconSet" priority="15" id="{09B4B7FE-7E58-46DE-9710-D3F510DAE77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S86:S89</xm:sqref>
        </x14:conditionalFormatting>
        <x14:conditionalFormatting xmlns:xm="http://schemas.microsoft.com/office/excel/2006/main">
          <x14:cfRule type="iconSet" priority="14" id="{4C13348F-1BEA-421D-8A32-B3F25B5CED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S91:S99</xm:sqref>
        </x14:conditionalFormatting>
        <x14:conditionalFormatting xmlns:xm="http://schemas.microsoft.com/office/excel/2006/main">
          <x14:cfRule type="iconSet" priority="13" id="{DE6265CF-B4B3-4730-9DF3-E21A05FE181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S101:S121</xm:sqref>
        </x14:conditionalFormatting>
        <x14:conditionalFormatting xmlns:xm="http://schemas.microsoft.com/office/excel/2006/main">
          <x14:cfRule type="iconSet" priority="12" id="{AC003478-9ED1-4DE5-90C8-22AAE98FB42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S122</xm:sqref>
        </x14:conditionalFormatting>
        <x14:conditionalFormatting xmlns:xm="http://schemas.microsoft.com/office/excel/2006/main">
          <x14:cfRule type="iconSet" priority="11" id="{3819E6BD-A7AC-4693-B503-E1DB10FEB96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S124:S143</xm:sqref>
        </x14:conditionalFormatting>
        <x14:conditionalFormatting xmlns:xm="http://schemas.microsoft.com/office/excel/2006/main">
          <x14:cfRule type="iconSet" priority="10" id="{515103D9-DBB7-4B05-8FC6-3839A8338B9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S145:S148</xm:sqref>
        </x14:conditionalFormatting>
        <x14:conditionalFormatting xmlns:xm="http://schemas.microsoft.com/office/excel/2006/main">
          <x14:cfRule type="iconSet" priority="5" id="{FC1C8FB9-3F3F-48E7-8C44-D702577F436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S149</xm:sqref>
        </x14:conditionalFormatting>
        <x14:conditionalFormatting xmlns:xm="http://schemas.microsoft.com/office/excel/2006/main">
          <x14:cfRule type="iconSet" priority="9" id="{5836F245-D69D-4766-83C2-D03DF201ED1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S150</xm:sqref>
        </x14:conditionalFormatting>
        <x14:conditionalFormatting xmlns:xm="http://schemas.microsoft.com/office/excel/2006/main">
          <x14:cfRule type="iconSet" priority="8" id="{E02D0EDA-49AD-4C8C-9378-1D6E5652CCD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S152:S153</xm:sqref>
        </x14:conditionalFormatting>
        <x14:conditionalFormatting xmlns:xm="http://schemas.microsoft.com/office/excel/2006/main">
          <x14:cfRule type="iconSet" priority="7" id="{C32853A4-34FC-4FEC-ABC0-DBD289D0514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S155:S162</xm:sqref>
        </x14:conditionalFormatting>
        <x14:conditionalFormatting xmlns:xm="http://schemas.microsoft.com/office/excel/2006/main">
          <x14:cfRule type="iconSet" priority="6" id="{FC9D5EC0-3C1B-456A-8F95-E9E438CB07D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S164</xm:sqref>
        </x14:conditionalFormatting>
        <x14:conditionalFormatting xmlns:xm="http://schemas.microsoft.com/office/excel/2006/main">
          <x14:cfRule type="iconSet" priority="2" id="{D3E1FACC-8A4A-475E-B789-A73A1CFB202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Z7:Z170</xm:sqref>
        </x14:conditionalFormatting>
        <x14:conditionalFormatting xmlns:xm="http://schemas.microsoft.com/office/excel/2006/main">
          <x14:cfRule type="iconSet" priority="4" id="{DC57248B-9F9D-4800-A487-5A60E5AE062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AE7:AE170</xm:sqref>
        </x14:conditionalFormatting>
        <x14:conditionalFormatting xmlns:xm="http://schemas.microsoft.com/office/excel/2006/main">
          <x14:cfRule type="iconSet" priority="3" id="{0BD9C2B4-B4B4-402C-BFE5-A7C15B70F85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BL6:BL170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K441"/>
  <sheetViews>
    <sheetView showGridLines="0" zoomScale="130" zoomScaleNormal="130" workbookViewId="0">
      <pane ySplit="2" topLeftCell="A279" activePane="bottomLeft" state="frozen"/>
      <selection activeCell="C12" sqref="C12"/>
      <selection pane="bottomLeft" activeCell="E112" sqref="E112"/>
    </sheetView>
  </sheetViews>
  <sheetFormatPr defaultColWidth="8.7109375" defaultRowHeight="12" x14ac:dyDescent="0.2"/>
  <cols>
    <col min="1" max="1" width="17.28515625" style="96" customWidth="1"/>
    <col min="2" max="2" width="10.5703125" style="96" hidden="1" customWidth="1"/>
    <col min="3" max="3" width="52.5703125" style="96" hidden="1" customWidth="1"/>
    <col min="4" max="4" width="56.85546875" style="114" customWidth="1"/>
    <col min="5" max="5" width="11.5703125" style="115" bestFit="1" customWidth="1"/>
    <col min="6" max="6" width="7.140625" style="115" bestFit="1" customWidth="1"/>
    <col min="7" max="7" width="10.85546875" style="115" customWidth="1"/>
    <col min="8" max="8" width="6.28515625" style="115" customWidth="1"/>
    <col min="9" max="9" width="7.140625" style="115" bestFit="1" customWidth="1"/>
    <col min="10" max="11" width="10.7109375" style="115" customWidth="1"/>
    <col min="12" max="16384" width="8.7109375" style="96"/>
  </cols>
  <sheetData>
    <row r="1" spans="1:11" ht="40.5" customHeight="1" x14ac:dyDescent="0.2">
      <c r="A1" s="300" t="s">
        <v>504</v>
      </c>
      <c r="B1" s="302" t="s">
        <v>505</v>
      </c>
      <c r="C1" s="303"/>
      <c r="D1" s="306" t="s">
        <v>1375</v>
      </c>
      <c r="E1" s="308" t="s">
        <v>5</v>
      </c>
      <c r="F1" s="309"/>
      <c r="G1" s="309"/>
      <c r="H1" s="310"/>
      <c r="I1" s="311" t="s">
        <v>6</v>
      </c>
      <c r="J1" s="312" t="s">
        <v>1376</v>
      </c>
      <c r="K1" s="299" t="s">
        <v>1377</v>
      </c>
    </row>
    <row r="2" spans="1:11" ht="36" x14ac:dyDescent="0.2">
      <c r="A2" s="301"/>
      <c r="B2" s="304"/>
      <c r="C2" s="305"/>
      <c r="D2" s="307"/>
      <c r="E2" s="97" t="s">
        <v>1380</v>
      </c>
      <c r="F2" s="97" t="s">
        <v>1381</v>
      </c>
      <c r="G2" s="97" t="s">
        <v>1382</v>
      </c>
      <c r="H2" s="97" t="s">
        <v>14</v>
      </c>
      <c r="I2" s="311"/>
      <c r="J2" s="312"/>
      <c r="K2" s="299"/>
    </row>
    <row r="3" spans="1:11" x14ac:dyDescent="0.2">
      <c r="A3" s="134" t="s">
        <v>506</v>
      </c>
      <c r="B3" s="134" t="s">
        <v>1383</v>
      </c>
      <c r="C3" s="134" t="s">
        <v>1242</v>
      </c>
      <c r="D3" s="135" t="s">
        <v>507</v>
      </c>
      <c r="E3" s="136"/>
      <c r="F3" s="136"/>
      <c r="G3" s="136"/>
      <c r="H3" s="136"/>
      <c r="I3" s="136"/>
      <c r="J3" s="136"/>
      <c r="K3" s="136" t="s">
        <v>1384</v>
      </c>
    </row>
    <row r="4" spans="1:11" x14ac:dyDescent="0.2">
      <c r="A4" s="134" t="s">
        <v>508</v>
      </c>
      <c r="B4" s="134" t="s">
        <v>1385</v>
      </c>
      <c r="C4" s="134" t="s">
        <v>1242</v>
      </c>
      <c r="D4" s="135" t="s">
        <v>2202</v>
      </c>
      <c r="E4" s="136"/>
      <c r="F4" s="136"/>
      <c r="G4" s="136"/>
      <c r="H4" s="136"/>
      <c r="I4" s="136"/>
      <c r="J4" s="136"/>
      <c r="K4" s="136" t="s">
        <v>1384</v>
      </c>
    </row>
    <row r="5" spans="1:11" x14ac:dyDescent="0.2">
      <c r="A5" s="137" t="s">
        <v>202</v>
      </c>
      <c r="B5" s="134" t="s">
        <v>1386</v>
      </c>
      <c r="C5" s="134" t="s">
        <v>111</v>
      </c>
      <c r="D5" s="138" t="s">
        <v>509</v>
      </c>
      <c r="E5" s="139" t="s">
        <v>1384</v>
      </c>
      <c r="F5" s="139" t="s">
        <v>1384</v>
      </c>
      <c r="G5" s="139" t="s">
        <v>1384</v>
      </c>
      <c r="H5" s="139"/>
      <c r="I5" s="139" t="s">
        <v>1384</v>
      </c>
      <c r="J5" s="139"/>
      <c r="K5" s="139" t="s">
        <v>1384</v>
      </c>
    </row>
    <row r="6" spans="1:11" x14ac:dyDescent="0.2">
      <c r="A6" s="137" t="s">
        <v>510</v>
      </c>
      <c r="B6" s="134" t="s">
        <v>1320</v>
      </c>
      <c r="C6" s="134" t="s">
        <v>510</v>
      </c>
      <c r="D6" s="138" t="s">
        <v>1320</v>
      </c>
      <c r="E6" s="139" t="s">
        <v>1384</v>
      </c>
      <c r="F6" s="139"/>
      <c r="G6" s="139"/>
      <c r="H6" s="139"/>
      <c r="I6" s="139"/>
      <c r="J6" s="139"/>
      <c r="K6" s="139"/>
    </row>
    <row r="7" spans="1:11" x14ac:dyDescent="0.2">
      <c r="A7" s="137" t="s">
        <v>1321</v>
      </c>
      <c r="B7" s="134" t="s">
        <v>1322</v>
      </c>
      <c r="C7" s="134" t="s">
        <v>1321</v>
      </c>
      <c r="D7" s="138" t="s">
        <v>1322</v>
      </c>
      <c r="E7" s="139" t="s">
        <v>1384</v>
      </c>
      <c r="F7" s="139" t="s">
        <v>1384</v>
      </c>
      <c r="G7" s="139" t="s">
        <v>1384</v>
      </c>
      <c r="H7" s="139"/>
      <c r="I7" s="139" t="s">
        <v>1384</v>
      </c>
      <c r="J7" s="139"/>
      <c r="K7" s="139" t="s">
        <v>1384</v>
      </c>
    </row>
    <row r="8" spans="1:11" ht="24" x14ac:dyDescent="0.2">
      <c r="A8" s="134" t="s">
        <v>1980</v>
      </c>
      <c r="B8" s="134" t="s">
        <v>1388</v>
      </c>
      <c r="C8" s="134" t="s">
        <v>1242</v>
      </c>
      <c r="D8" s="135" t="s">
        <v>511</v>
      </c>
      <c r="E8" s="136" t="s">
        <v>1384</v>
      </c>
      <c r="F8" s="136" t="s">
        <v>1384</v>
      </c>
      <c r="G8" s="136" t="s">
        <v>1384</v>
      </c>
      <c r="H8" s="136"/>
      <c r="I8" s="136"/>
      <c r="J8" s="136"/>
      <c r="K8" s="136"/>
    </row>
    <row r="9" spans="1:11" x14ac:dyDescent="0.2">
      <c r="A9" s="134" t="s">
        <v>512</v>
      </c>
      <c r="B9" s="134" t="s">
        <v>1389</v>
      </c>
      <c r="C9" s="134" t="s">
        <v>1390</v>
      </c>
      <c r="D9" s="135" t="s">
        <v>513</v>
      </c>
      <c r="E9" s="136" t="s">
        <v>1384</v>
      </c>
      <c r="F9" s="136" t="s">
        <v>1384</v>
      </c>
      <c r="G9" s="136" t="s">
        <v>1384</v>
      </c>
      <c r="H9" s="136"/>
      <c r="I9" s="136" t="s">
        <v>1384</v>
      </c>
      <c r="J9" s="136"/>
      <c r="K9" s="136"/>
    </row>
    <row r="10" spans="1:11" x14ac:dyDescent="0.2">
      <c r="A10" s="134" t="s">
        <v>514</v>
      </c>
      <c r="B10" s="134" t="s">
        <v>1391</v>
      </c>
      <c r="C10" s="134" t="s">
        <v>117</v>
      </c>
      <c r="D10" s="135" t="s">
        <v>515</v>
      </c>
      <c r="E10" s="136" t="s">
        <v>1384</v>
      </c>
      <c r="F10" s="136" t="s">
        <v>1384</v>
      </c>
      <c r="G10" s="136" t="s">
        <v>1384</v>
      </c>
      <c r="H10" s="136"/>
      <c r="I10" s="136" t="s">
        <v>1384</v>
      </c>
      <c r="J10" s="136"/>
      <c r="K10" s="136"/>
    </row>
    <row r="11" spans="1:11" ht="24" x14ac:dyDescent="0.2">
      <c r="A11" s="134" t="s">
        <v>516</v>
      </c>
      <c r="B11" s="134" t="s">
        <v>1392</v>
      </c>
      <c r="C11" s="134" t="s">
        <v>135</v>
      </c>
      <c r="D11" s="135" t="s">
        <v>1393</v>
      </c>
      <c r="E11" s="136" t="s">
        <v>1384</v>
      </c>
      <c r="F11" s="136" t="s">
        <v>1384</v>
      </c>
      <c r="G11" s="136" t="s">
        <v>1384</v>
      </c>
      <c r="H11" s="136"/>
      <c r="I11" s="136" t="s">
        <v>1384</v>
      </c>
      <c r="J11" s="136"/>
      <c r="K11" s="136"/>
    </row>
    <row r="12" spans="1:11" ht="24" x14ac:dyDescent="0.2">
      <c r="A12" s="134" t="s">
        <v>119</v>
      </c>
      <c r="B12" s="134" t="s">
        <v>1394</v>
      </c>
      <c r="C12" s="134" t="s">
        <v>120</v>
      </c>
      <c r="D12" s="135" t="s">
        <v>1395</v>
      </c>
      <c r="E12" s="136" t="s">
        <v>1384</v>
      </c>
      <c r="F12" s="136" t="s">
        <v>1384</v>
      </c>
      <c r="G12" s="136" t="s">
        <v>1384</v>
      </c>
      <c r="H12" s="136"/>
      <c r="I12" s="136" t="s">
        <v>1384</v>
      </c>
      <c r="J12" s="136"/>
      <c r="K12" s="136"/>
    </row>
    <row r="13" spans="1:11" x14ac:dyDescent="0.2">
      <c r="A13" s="134" t="s">
        <v>519</v>
      </c>
      <c r="B13" s="134" t="s">
        <v>1396</v>
      </c>
      <c r="C13" s="134" t="s">
        <v>135</v>
      </c>
      <c r="D13" s="135" t="s">
        <v>520</v>
      </c>
      <c r="E13" s="136" t="s">
        <v>1384</v>
      </c>
      <c r="F13" s="136" t="s">
        <v>1384</v>
      </c>
      <c r="G13" s="136" t="s">
        <v>1384</v>
      </c>
      <c r="H13" s="136"/>
      <c r="I13" s="136" t="s">
        <v>1384</v>
      </c>
      <c r="J13" s="136"/>
      <c r="K13" s="136"/>
    </row>
    <row r="14" spans="1:11" ht="24" x14ac:dyDescent="0.2">
      <c r="A14" s="134" t="s">
        <v>522</v>
      </c>
      <c r="B14" s="134" t="s">
        <v>1397</v>
      </c>
      <c r="C14" s="134" t="s">
        <v>147</v>
      </c>
      <c r="D14" s="135" t="s">
        <v>523</v>
      </c>
      <c r="E14" s="136" t="s">
        <v>1384</v>
      </c>
      <c r="F14" s="136" t="s">
        <v>1384</v>
      </c>
      <c r="G14" s="136" t="s">
        <v>1384</v>
      </c>
      <c r="H14" s="136"/>
      <c r="I14" s="136" t="s">
        <v>1384</v>
      </c>
      <c r="J14" s="136"/>
      <c r="K14" s="136"/>
    </row>
    <row r="15" spans="1:11" ht="24" x14ac:dyDescent="0.2">
      <c r="A15" s="134" t="s">
        <v>524</v>
      </c>
      <c r="B15" s="134" t="s">
        <v>1398</v>
      </c>
      <c r="C15" s="134" t="s">
        <v>147</v>
      </c>
      <c r="D15" s="135" t="s">
        <v>525</v>
      </c>
      <c r="E15" s="136"/>
      <c r="F15" s="136"/>
      <c r="G15" s="136"/>
      <c r="H15" s="136"/>
      <c r="I15" s="136"/>
      <c r="J15" s="136"/>
      <c r="K15" s="136" t="s">
        <v>1384</v>
      </c>
    </row>
    <row r="16" spans="1:11" x14ac:dyDescent="0.2">
      <c r="A16" s="134" t="s">
        <v>526</v>
      </c>
      <c r="B16" s="134" t="s">
        <v>1399</v>
      </c>
      <c r="C16" s="134" t="s">
        <v>150</v>
      </c>
      <c r="D16" s="135" t="s">
        <v>527</v>
      </c>
      <c r="E16" s="136"/>
      <c r="F16" s="136"/>
      <c r="G16" s="136"/>
      <c r="H16" s="136"/>
      <c r="I16" s="136"/>
      <c r="J16" s="136"/>
      <c r="K16" s="136" t="s">
        <v>1384</v>
      </c>
    </row>
    <row r="17" spans="1:11" x14ac:dyDescent="0.2">
      <c r="A17" s="134" t="s">
        <v>528</v>
      </c>
      <c r="B17" s="134" t="s">
        <v>1400</v>
      </c>
      <c r="C17" s="134" t="s">
        <v>150</v>
      </c>
      <c r="D17" s="135" t="s">
        <v>529</v>
      </c>
      <c r="E17" s="136" t="s">
        <v>1384</v>
      </c>
      <c r="F17" s="136" t="s">
        <v>1384</v>
      </c>
      <c r="G17" s="136" t="s">
        <v>1384</v>
      </c>
      <c r="H17" s="136"/>
      <c r="I17" s="136" t="s">
        <v>1384</v>
      </c>
      <c r="J17" s="136"/>
      <c r="K17" s="136"/>
    </row>
    <row r="18" spans="1:11" x14ac:dyDescent="0.2">
      <c r="A18" s="134" t="s">
        <v>530</v>
      </c>
      <c r="B18" s="134" t="s">
        <v>1401</v>
      </c>
      <c r="C18" s="134" t="s">
        <v>150</v>
      </c>
      <c r="D18" s="135" t="s">
        <v>531</v>
      </c>
      <c r="E18" s="136"/>
      <c r="F18" s="136"/>
      <c r="G18" s="136"/>
      <c r="H18" s="136"/>
      <c r="I18" s="136" t="s">
        <v>1384</v>
      </c>
      <c r="J18" s="136"/>
      <c r="K18" s="136"/>
    </row>
    <row r="19" spans="1:11" x14ac:dyDescent="0.2">
      <c r="A19" s="134" t="s">
        <v>532</v>
      </c>
      <c r="B19" s="134" t="s">
        <v>1402</v>
      </c>
      <c r="C19" s="134" t="s">
        <v>150</v>
      </c>
      <c r="D19" s="135" t="s">
        <v>533</v>
      </c>
      <c r="E19" s="136"/>
      <c r="F19" s="136"/>
      <c r="G19" s="136"/>
      <c r="H19" s="136"/>
      <c r="I19" s="136"/>
      <c r="J19" s="136"/>
      <c r="K19" s="136" t="s">
        <v>1384</v>
      </c>
    </row>
    <row r="20" spans="1:11" x14ac:dyDescent="0.2">
      <c r="A20" s="134" t="s">
        <v>534</v>
      </c>
      <c r="B20" s="134" t="s">
        <v>1403</v>
      </c>
      <c r="C20" s="134" t="s">
        <v>123</v>
      </c>
      <c r="D20" s="135" t="s">
        <v>535</v>
      </c>
      <c r="E20" s="136" t="s">
        <v>1384</v>
      </c>
      <c r="F20" s="136" t="s">
        <v>1384</v>
      </c>
      <c r="G20" s="136" t="s">
        <v>1384</v>
      </c>
      <c r="H20" s="136"/>
      <c r="I20" s="136" t="s">
        <v>1384</v>
      </c>
      <c r="J20" s="136"/>
      <c r="K20" s="136"/>
    </row>
    <row r="21" spans="1:11" x14ac:dyDescent="0.2">
      <c r="A21" s="134" t="s">
        <v>536</v>
      </c>
      <c r="B21" s="134" t="s">
        <v>1404</v>
      </c>
      <c r="C21" s="134" t="s">
        <v>123</v>
      </c>
      <c r="D21" s="135" t="s">
        <v>537</v>
      </c>
      <c r="E21" s="136" t="s">
        <v>1384</v>
      </c>
      <c r="F21" s="136" t="s">
        <v>1384</v>
      </c>
      <c r="G21" s="136" t="s">
        <v>1384</v>
      </c>
      <c r="H21" s="136"/>
      <c r="I21" s="136" t="s">
        <v>1384</v>
      </c>
      <c r="J21" s="136"/>
      <c r="K21" s="136"/>
    </row>
    <row r="22" spans="1:11" x14ac:dyDescent="0.2">
      <c r="A22" s="134" t="s">
        <v>125</v>
      </c>
      <c r="B22" s="134" t="s">
        <v>1405</v>
      </c>
      <c r="C22" s="134" t="s">
        <v>126</v>
      </c>
      <c r="D22" s="135" t="s">
        <v>538</v>
      </c>
      <c r="E22" s="136" t="s">
        <v>1384</v>
      </c>
      <c r="F22" s="136" t="s">
        <v>1384</v>
      </c>
      <c r="G22" s="136" t="s">
        <v>1384</v>
      </c>
      <c r="H22" s="136"/>
      <c r="I22" s="136" t="s">
        <v>1384</v>
      </c>
      <c r="J22" s="136"/>
      <c r="K22" s="136"/>
    </row>
    <row r="23" spans="1:11" x14ac:dyDescent="0.2">
      <c r="A23" s="134" t="s">
        <v>539</v>
      </c>
      <c r="B23" s="134" t="s">
        <v>1406</v>
      </c>
      <c r="C23" s="134" t="s">
        <v>153</v>
      </c>
      <c r="D23" s="135" t="s">
        <v>540</v>
      </c>
      <c r="E23" s="136" t="s">
        <v>1384</v>
      </c>
      <c r="F23" s="136" t="s">
        <v>1384</v>
      </c>
      <c r="G23" s="136" t="s">
        <v>1384</v>
      </c>
      <c r="H23" s="136"/>
      <c r="I23" s="136" t="s">
        <v>1384</v>
      </c>
      <c r="J23" s="136"/>
      <c r="K23" s="136"/>
    </row>
    <row r="24" spans="1:11" x14ac:dyDescent="0.2">
      <c r="A24" s="134" t="s">
        <v>541</v>
      </c>
      <c r="B24" s="134" t="s">
        <v>1407</v>
      </c>
      <c r="C24" s="134" t="s">
        <v>153</v>
      </c>
      <c r="D24" s="135" t="s">
        <v>542</v>
      </c>
      <c r="E24" s="136" t="s">
        <v>1384</v>
      </c>
      <c r="F24" s="136" t="s">
        <v>1384</v>
      </c>
      <c r="G24" s="136" t="s">
        <v>1384</v>
      </c>
      <c r="H24" s="136"/>
      <c r="I24" s="136" t="s">
        <v>1384</v>
      </c>
      <c r="J24" s="136"/>
      <c r="K24" s="136"/>
    </row>
    <row r="25" spans="1:11" ht="24" x14ac:dyDescent="0.2">
      <c r="A25" s="137" t="s">
        <v>543</v>
      </c>
      <c r="B25" s="134" t="s">
        <v>1408</v>
      </c>
      <c r="C25" s="134" t="s">
        <v>138</v>
      </c>
      <c r="D25" s="138" t="s">
        <v>544</v>
      </c>
      <c r="E25" s="139" t="s">
        <v>1384</v>
      </c>
      <c r="F25" s="139" t="s">
        <v>1384</v>
      </c>
      <c r="G25" s="139" t="s">
        <v>1384</v>
      </c>
      <c r="H25" s="139" t="s">
        <v>1384</v>
      </c>
      <c r="I25" s="139" t="s">
        <v>1384</v>
      </c>
      <c r="J25" s="139" t="s">
        <v>1384</v>
      </c>
      <c r="K25" s="139" t="s">
        <v>1384</v>
      </c>
    </row>
    <row r="26" spans="1:11" ht="24" x14ac:dyDescent="0.2">
      <c r="A26" s="137" t="s">
        <v>545</v>
      </c>
      <c r="B26" s="134" t="s">
        <v>1409</v>
      </c>
      <c r="C26" s="134" t="s">
        <v>138</v>
      </c>
      <c r="D26" s="138" t="s">
        <v>546</v>
      </c>
      <c r="E26" s="139" t="s">
        <v>1384</v>
      </c>
      <c r="F26" s="139" t="s">
        <v>1384</v>
      </c>
      <c r="G26" s="139" t="s">
        <v>1384</v>
      </c>
      <c r="H26" s="139" t="s">
        <v>1384</v>
      </c>
      <c r="I26" s="139" t="s">
        <v>1384</v>
      </c>
      <c r="J26" s="139" t="s">
        <v>1384</v>
      </c>
      <c r="K26" s="139" t="s">
        <v>1384</v>
      </c>
    </row>
    <row r="27" spans="1:11" ht="36" x14ac:dyDescent="0.2">
      <c r="A27" s="134" t="s">
        <v>547</v>
      </c>
      <c r="B27" s="134" t="s">
        <v>1410</v>
      </c>
      <c r="C27" s="134" t="s">
        <v>1242</v>
      </c>
      <c r="D27" s="135" t="s">
        <v>548</v>
      </c>
      <c r="E27" s="136"/>
      <c r="F27" s="136"/>
      <c r="G27" s="136"/>
      <c r="H27" s="136"/>
      <c r="I27" s="136"/>
      <c r="J27" s="136"/>
      <c r="K27" s="136" t="s">
        <v>1384</v>
      </c>
    </row>
    <row r="28" spans="1:11" ht="24" x14ac:dyDescent="0.2">
      <c r="A28" s="134" t="s">
        <v>549</v>
      </c>
      <c r="B28" s="134" t="s">
        <v>1411</v>
      </c>
      <c r="C28" s="134" t="s">
        <v>1390</v>
      </c>
      <c r="D28" s="135" t="s">
        <v>550</v>
      </c>
      <c r="E28" s="136" t="s">
        <v>1384</v>
      </c>
      <c r="F28" s="136" t="s">
        <v>1384</v>
      </c>
      <c r="G28" s="136" t="s">
        <v>1384</v>
      </c>
      <c r="H28" s="136"/>
      <c r="I28" s="136" t="s">
        <v>1384</v>
      </c>
      <c r="J28" s="136"/>
      <c r="K28" s="136"/>
    </row>
    <row r="29" spans="1:11" ht="24" x14ac:dyDescent="0.2">
      <c r="A29" s="134" t="s">
        <v>551</v>
      </c>
      <c r="B29" s="134" t="s">
        <v>1412</v>
      </c>
      <c r="C29" s="134" t="s">
        <v>117</v>
      </c>
      <c r="D29" s="135" t="s">
        <v>552</v>
      </c>
      <c r="E29" s="136" t="s">
        <v>1384</v>
      </c>
      <c r="F29" s="136" t="s">
        <v>1384</v>
      </c>
      <c r="G29" s="136" t="s">
        <v>1384</v>
      </c>
      <c r="H29" s="136"/>
      <c r="I29" s="136" t="s">
        <v>1384</v>
      </c>
      <c r="J29" s="136"/>
      <c r="K29" s="136"/>
    </row>
    <row r="30" spans="1:11" ht="24" x14ac:dyDescent="0.2">
      <c r="A30" s="134" t="s">
        <v>553</v>
      </c>
      <c r="B30" s="134" t="s">
        <v>1413</v>
      </c>
      <c r="C30" s="134" t="s">
        <v>123</v>
      </c>
      <c r="D30" s="135" t="s">
        <v>554</v>
      </c>
      <c r="E30" s="136" t="s">
        <v>1384</v>
      </c>
      <c r="F30" s="136" t="s">
        <v>1384</v>
      </c>
      <c r="G30" s="136" t="s">
        <v>1384</v>
      </c>
      <c r="H30" s="136"/>
      <c r="I30" s="136" t="s">
        <v>1384</v>
      </c>
      <c r="J30" s="136"/>
      <c r="K30" s="136"/>
    </row>
    <row r="31" spans="1:11" ht="24" x14ac:dyDescent="0.2">
      <c r="A31" s="134" t="s">
        <v>555</v>
      </c>
      <c r="B31" s="134" t="s">
        <v>1414</v>
      </c>
      <c r="C31" s="134" t="s">
        <v>153</v>
      </c>
      <c r="D31" s="135" t="s">
        <v>556</v>
      </c>
      <c r="E31" s="136" t="s">
        <v>1384</v>
      </c>
      <c r="F31" s="136" t="s">
        <v>1384</v>
      </c>
      <c r="G31" s="136" t="s">
        <v>1384</v>
      </c>
      <c r="H31" s="136"/>
      <c r="I31" s="136" t="s">
        <v>1384</v>
      </c>
      <c r="J31" s="136"/>
      <c r="K31" s="136"/>
    </row>
    <row r="32" spans="1:11" x14ac:dyDescent="0.2">
      <c r="A32" s="134" t="s">
        <v>62</v>
      </c>
      <c r="B32" s="134" t="s">
        <v>1415</v>
      </c>
      <c r="C32" s="134" t="s">
        <v>1416</v>
      </c>
      <c r="D32" s="135" t="s">
        <v>557</v>
      </c>
      <c r="E32" s="136" t="s">
        <v>1384</v>
      </c>
      <c r="F32" s="136" t="s">
        <v>1384</v>
      </c>
      <c r="G32" s="136" t="s">
        <v>1384</v>
      </c>
      <c r="H32" s="136"/>
      <c r="I32" s="136"/>
      <c r="J32" s="136"/>
      <c r="K32" s="136"/>
    </row>
    <row r="33" spans="1:11" x14ac:dyDescent="0.2">
      <c r="A33" s="134" t="s">
        <v>70</v>
      </c>
      <c r="B33" s="134" t="s">
        <v>1425</v>
      </c>
      <c r="C33" s="134" t="s">
        <v>1426</v>
      </c>
      <c r="D33" s="135" t="s">
        <v>558</v>
      </c>
      <c r="E33" s="136" t="s">
        <v>1384</v>
      </c>
      <c r="F33" s="136" t="s">
        <v>1384</v>
      </c>
      <c r="G33" s="136" t="s">
        <v>1384</v>
      </c>
      <c r="H33" s="136"/>
      <c r="I33" s="136" t="s">
        <v>1384</v>
      </c>
      <c r="J33" s="136"/>
      <c r="K33" s="136"/>
    </row>
    <row r="34" spans="1:11" x14ac:dyDescent="0.2">
      <c r="A34" s="134" t="s">
        <v>78</v>
      </c>
      <c r="B34" s="134" t="s">
        <v>1427</v>
      </c>
      <c r="C34" s="134" t="s">
        <v>1428</v>
      </c>
      <c r="D34" s="135" t="s">
        <v>559</v>
      </c>
      <c r="E34" s="136" t="s">
        <v>1384</v>
      </c>
      <c r="F34" s="136" t="s">
        <v>1384</v>
      </c>
      <c r="G34" s="136" t="s">
        <v>1384</v>
      </c>
      <c r="H34" s="136"/>
      <c r="I34" s="136" t="s">
        <v>1384</v>
      </c>
      <c r="J34" s="136"/>
      <c r="K34" s="136"/>
    </row>
    <row r="35" spans="1:11" x14ac:dyDescent="0.2">
      <c r="A35" s="134" t="s">
        <v>560</v>
      </c>
      <c r="B35" s="134" t="s">
        <v>1433</v>
      </c>
      <c r="C35" s="134" t="s">
        <v>106</v>
      </c>
      <c r="D35" s="135" t="s">
        <v>561</v>
      </c>
      <c r="E35" s="136"/>
      <c r="F35" s="136"/>
      <c r="G35" s="136"/>
      <c r="H35" s="136"/>
      <c r="I35" s="136" t="s">
        <v>1384</v>
      </c>
      <c r="J35" s="136"/>
      <c r="K35" s="136"/>
    </row>
    <row r="36" spans="1:11" x14ac:dyDescent="0.2">
      <c r="A36" s="134" t="s">
        <v>88</v>
      </c>
      <c r="B36" s="134" t="s">
        <v>1434</v>
      </c>
      <c r="C36" s="134" t="s">
        <v>89</v>
      </c>
      <c r="D36" s="135" t="s">
        <v>562</v>
      </c>
      <c r="E36" s="136" t="s">
        <v>1384</v>
      </c>
      <c r="F36" s="136" t="s">
        <v>1384</v>
      </c>
      <c r="G36" s="136" t="s">
        <v>1384</v>
      </c>
      <c r="H36" s="136"/>
      <c r="I36" s="136" t="s">
        <v>1384</v>
      </c>
      <c r="J36" s="136"/>
      <c r="K36" s="136"/>
    </row>
    <row r="37" spans="1:11" x14ac:dyDescent="0.2">
      <c r="A37" s="134" t="s">
        <v>563</v>
      </c>
      <c r="B37" s="134" t="s">
        <v>1435</v>
      </c>
      <c r="C37" s="134" t="s">
        <v>106</v>
      </c>
      <c r="D37" s="135" t="s">
        <v>564</v>
      </c>
      <c r="E37" s="136"/>
      <c r="F37" s="136"/>
      <c r="G37" s="136"/>
      <c r="H37" s="136"/>
      <c r="I37" s="136" t="s">
        <v>1384</v>
      </c>
      <c r="J37" s="136"/>
      <c r="K37" s="136"/>
    </row>
    <row r="38" spans="1:11" x14ac:dyDescent="0.2">
      <c r="A38" s="134" t="s">
        <v>565</v>
      </c>
      <c r="B38" s="134" t="s">
        <v>1436</v>
      </c>
      <c r="C38" s="134" t="s">
        <v>106</v>
      </c>
      <c r="D38" s="135" t="s">
        <v>566</v>
      </c>
      <c r="E38" s="136"/>
      <c r="F38" s="136"/>
      <c r="G38" s="136"/>
      <c r="H38" s="136"/>
      <c r="I38" s="136" t="s">
        <v>1384</v>
      </c>
      <c r="J38" s="136"/>
      <c r="K38" s="136"/>
    </row>
    <row r="39" spans="1:11" x14ac:dyDescent="0.2">
      <c r="A39" s="134" t="s">
        <v>567</v>
      </c>
      <c r="B39" s="134" t="s">
        <v>1437</v>
      </c>
      <c r="C39" s="134" t="s">
        <v>106</v>
      </c>
      <c r="D39" s="135" t="s">
        <v>568</v>
      </c>
      <c r="E39" s="136"/>
      <c r="F39" s="136"/>
      <c r="G39" s="136"/>
      <c r="H39" s="136"/>
      <c r="I39" s="136" t="s">
        <v>1384</v>
      </c>
      <c r="J39" s="136"/>
      <c r="K39" s="136"/>
    </row>
    <row r="40" spans="1:11" x14ac:dyDescent="0.2">
      <c r="A40" s="134" t="s">
        <v>99</v>
      </c>
      <c r="B40" s="134" t="s">
        <v>1438</v>
      </c>
      <c r="C40" s="134" t="s">
        <v>100</v>
      </c>
      <c r="D40" s="135" t="s">
        <v>569</v>
      </c>
      <c r="E40" s="136"/>
      <c r="F40" s="136"/>
      <c r="G40" s="136"/>
      <c r="H40" s="136"/>
      <c r="I40" s="136" t="s">
        <v>1384</v>
      </c>
      <c r="J40" s="136"/>
      <c r="K40" s="136"/>
    </row>
    <row r="41" spans="1:11" x14ac:dyDescent="0.2">
      <c r="A41" s="134" t="s">
        <v>570</v>
      </c>
      <c r="B41" s="134" t="s">
        <v>1439</v>
      </c>
      <c r="C41" s="134" t="s">
        <v>102</v>
      </c>
      <c r="D41" s="135" t="s">
        <v>571</v>
      </c>
      <c r="E41" s="136"/>
      <c r="F41" s="136"/>
      <c r="G41" s="136"/>
      <c r="H41" s="136"/>
      <c r="I41" s="136" t="s">
        <v>1384</v>
      </c>
      <c r="J41" s="136"/>
      <c r="K41" s="136"/>
    </row>
    <row r="42" spans="1:11" x14ac:dyDescent="0.2">
      <c r="A42" s="134" t="s">
        <v>572</v>
      </c>
      <c r="B42" s="134" t="s">
        <v>1440</v>
      </c>
      <c r="C42" s="134" t="s">
        <v>102</v>
      </c>
      <c r="D42" s="135" t="s">
        <v>573</v>
      </c>
      <c r="E42" s="136"/>
      <c r="F42" s="136"/>
      <c r="G42" s="136"/>
      <c r="H42" s="136"/>
      <c r="I42" s="136" t="s">
        <v>1384</v>
      </c>
      <c r="J42" s="136"/>
      <c r="K42" s="136"/>
    </row>
    <row r="43" spans="1:11" x14ac:dyDescent="0.2">
      <c r="A43" s="134" t="s">
        <v>574</v>
      </c>
      <c r="B43" s="134" t="s">
        <v>1441</v>
      </c>
      <c r="C43" s="134" t="s">
        <v>102</v>
      </c>
      <c r="D43" s="135" t="s">
        <v>575</v>
      </c>
      <c r="E43" s="136"/>
      <c r="F43" s="136"/>
      <c r="G43" s="136"/>
      <c r="H43" s="136"/>
      <c r="I43" s="136" t="s">
        <v>1384</v>
      </c>
      <c r="J43" s="136"/>
      <c r="K43" s="136"/>
    </row>
    <row r="44" spans="1:11" x14ac:dyDescent="0.2">
      <c r="A44" s="134" t="s">
        <v>576</v>
      </c>
      <c r="B44" s="134" t="s">
        <v>1442</v>
      </c>
      <c r="C44" s="134" t="s">
        <v>102</v>
      </c>
      <c r="D44" s="135" t="s">
        <v>577</v>
      </c>
      <c r="E44" s="136" t="s">
        <v>1384</v>
      </c>
      <c r="F44" s="136" t="s">
        <v>1384</v>
      </c>
      <c r="G44" s="136" t="s">
        <v>1384</v>
      </c>
      <c r="H44" s="136"/>
      <c r="I44" s="136"/>
      <c r="J44" s="136"/>
      <c r="K44" s="136"/>
    </row>
    <row r="45" spans="1:11" x14ac:dyDescent="0.2">
      <c r="A45" s="134" t="s">
        <v>578</v>
      </c>
      <c r="B45" s="134" t="s">
        <v>1443</v>
      </c>
      <c r="C45" s="134" t="s">
        <v>102</v>
      </c>
      <c r="D45" s="135" t="s">
        <v>579</v>
      </c>
      <c r="E45" s="136" t="s">
        <v>1384</v>
      </c>
      <c r="F45" s="136" t="s">
        <v>1384</v>
      </c>
      <c r="G45" s="136" t="s">
        <v>1384</v>
      </c>
      <c r="H45" s="136"/>
      <c r="I45" s="136" t="s">
        <v>1384</v>
      </c>
      <c r="J45" s="136"/>
      <c r="K45" s="136"/>
    </row>
    <row r="46" spans="1:11" ht="24" x14ac:dyDescent="0.2">
      <c r="A46" s="134" t="s">
        <v>580</v>
      </c>
      <c r="B46" s="134" t="s">
        <v>1444</v>
      </c>
      <c r="C46" s="134" t="s">
        <v>102</v>
      </c>
      <c r="D46" s="135" t="s">
        <v>581</v>
      </c>
      <c r="E46" s="136" t="s">
        <v>1384</v>
      </c>
      <c r="F46" s="136" t="s">
        <v>1384</v>
      </c>
      <c r="G46" s="136" t="s">
        <v>1384</v>
      </c>
      <c r="H46" s="136"/>
      <c r="I46" s="136" t="s">
        <v>1384</v>
      </c>
      <c r="J46" s="136"/>
      <c r="K46" s="136"/>
    </row>
    <row r="47" spans="1:11" ht="24" x14ac:dyDescent="0.2">
      <c r="A47" s="134" t="s">
        <v>157</v>
      </c>
      <c r="B47" s="134" t="s">
        <v>1445</v>
      </c>
      <c r="C47" s="134" t="s">
        <v>158</v>
      </c>
      <c r="D47" s="135" t="s">
        <v>582</v>
      </c>
      <c r="E47" s="136" t="s">
        <v>1384</v>
      </c>
      <c r="F47" s="136" t="s">
        <v>1384</v>
      </c>
      <c r="G47" s="136" t="s">
        <v>1384</v>
      </c>
      <c r="H47" s="136"/>
      <c r="I47" s="136" t="s">
        <v>1384</v>
      </c>
      <c r="J47" s="136"/>
      <c r="K47" s="136"/>
    </row>
    <row r="48" spans="1:11" x14ac:dyDescent="0.2">
      <c r="A48" s="134" t="s">
        <v>63</v>
      </c>
      <c r="B48" s="134" t="s">
        <v>1446</v>
      </c>
      <c r="C48" s="134" t="s">
        <v>1447</v>
      </c>
      <c r="D48" s="135" t="s">
        <v>584</v>
      </c>
      <c r="E48" s="136" t="s">
        <v>1384</v>
      </c>
      <c r="F48" s="136" t="s">
        <v>1384</v>
      </c>
      <c r="G48" s="136" t="s">
        <v>1384</v>
      </c>
      <c r="H48" s="136"/>
      <c r="I48" s="136"/>
      <c r="J48" s="136"/>
      <c r="K48" s="136"/>
    </row>
    <row r="49" spans="1:11" x14ac:dyDescent="0.2">
      <c r="A49" s="134" t="s">
        <v>72</v>
      </c>
      <c r="B49" s="134" t="s">
        <v>1456</v>
      </c>
      <c r="C49" s="134" t="s">
        <v>1457</v>
      </c>
      <c r="D49" s="135" t="s">
        <v>585</v>
      </c>
      <c r="E49" s="136" t="s">
        <v>1384</v>
      </c>
      <c r="F49" s="136" t="s">
        <v>1384</v>
      </c>
      <c r="G49" s="136" t="s">
        <v>1384</v>
      </c>
      <c r="H49" s="136"/>
      <c r="I49" s="136" t="s">
        <v>1384</v>
      </c>
      <c r="J49" s="136"/>
      <c r="K49" s="136"/>
    </row>
    <row r="50" spans="1:11" x14ac:dyDescent="0.2">
      <c r="A50" s="134" t="s">
        <v>82</v>
      </c>
      <c r="B50" s="134" t="s">
        <v>1458</v>
      </c>
      <c r="C50" s="134" t="s">
        <v>1459</v>
      </c>
      <c r="D50" s="135" t="s">
        <v>2175</v>
      </c>
      <c r="E50" s="136" t="s">
        <v>1384</v>
      </c>
      <c r="F50" s="136" t="s">
        <v>1384</v>
      </c>
      <c r="G50" s="136" t="s">
        <v>1384</v>
      </c>
      <c r="H50" s="136"/>
      <c r="I50" s="136" t="s">
        <v>1384</v>
      </c>
      <c r="J50" s="136"/>
      <c r="K50" s="136"/>
    </row>
    <row r="51" spans="1:11" ht="24" x14ac:dyDescent="0.2">
      <c r="A51" s="134" t="s">
        <v>588</v>
      </c>
      <c r="B51" s="134" t="s">
        <v>1463</v>
      </c>
      <c r="C51" s="134" t="s">
        <v>106</v>
      </c>
      <c r="D51" s="135" t="s">
        <v>589</v>
      </c>
      <c r="E51" s="136"/>
      <c r="F51" s="136"/>
      <c r="G51" s="136"/>
      <c r="H51" s="136"/>
      <c r="I51" s="136" t="s">
        <v>1384</v>
      </c>
      <c r="J51" s="136"/>
      <c r="K51" s="136"/>
    </row>
    <row r="52" spans="1:11" x14ac:dyDescent="0.2">
      <c r="A52" s="134" t="s">
        <v>91</v>
      </c>
      <c r="B52" s="134" t="s">
        <v>1464</v>
      </c>
      <c r="C52" s="134" t="s">
        <v>1465</v>
      </c>
      <c r="D52" s="135" t="s">
        <v>590</v>
      </c>
      <c r="E52" s="136" t="s">
        <v>1384</v>
      </c>
      <c r="F52" s="136" t="s">
        <v>1384</v>
      </c>
      <c r="G52" s="136" t="s">
        <v>1384</v>
      </c>
      <c r="H52" s="136"/>
      <c r="I52" s="136" t="s">
        <v>1384</v>
      </c>
      <c r="J52" s="136"/>
      <c r="K52" s="136"/>
    </row>
    <row r="53" spans="1:11" ht="24" x14ac:dyDescent="0.2">
      <c r="A53" s="134" t="s">
        <v>591</v>
      </c>
      <c r="B53" s="134" t="s">
        <v>1466</v>
      </c>
      <c r="C53" s="134" t="s">
        <v>106</v>
      </c>
      <c r="D53" s="135" t="s">
        <v>592</v>
      </c>
      <c r="E53" s="136"/>
      <c r="F53" s="136"/>
      <c r="G53" s="136"/>
      <c r="H53" s="136"/>
      <c r="I53" s="136" t="s">
        <v>1384</v>
      </c>
      <c r="J53" s="136"/>
      <c r="K53" s="136"/>
    </row>
    <row r="54" spans="1:11" x14ac:dyDescent="0.2">
      <c r="A54" s="134" t="s">
        <v>593</v>
      </c>
      <c r="B54" s="134" t="s">
        <v>1467</v>
      </c>
      <c r="C54" s="134" t="s">
        <v>106</v>
      </c>
      <c r="D54" s="135" t="s">
        <v>594</v>
      </c>
      <c r="E54" s="136"/>
      <c r="F54" s="136"/>
      <c r="G54" s="136"/>
      <c r="H54" s="136"/>
      <c r="I54" s="136" t="s">
        <v>1384</v>
      </c>
      <c r="J54" s="136"/>
      <c r="K54" s="136"/>
    </row>
    <row r="55" spans="1:11" x14ac:dyDescent="0.2">
      <c r="A55" s="134" t="s">
        <v>595</v>
      </c>
      <c r="B55" s="134" t="s">
        <v>1468</v>
      </c>
      <c r="C55" s="134" t="s">
        <v>106</v>
      </c>
      <c r="D55" s="135" t="s">
        <v>596</v>
      </c>
      <c r="E55" s="136"/>
      <c r="F55" s="136"/>
      <c r="G55" s="136"/>
      <c r="H55" s="136"/>
      <c r="I55" s="136" t="s">
        <v>1384</v>
      </c>
      <c r="J55" s="136"/>
      <c r="K55" s="136"/>
    </row>
    <row r="56" spans="1:11" x14ac:dyDescent="0.2">
      <c r="A56" s="134" t="s">
        <v>104</v>
      </c>
      <c r="B56" s="134" t="s">
        <v>1469</v>
      </c>
      <c r="C56" s="134" t="s">
        <v>1470</v>
      </c>
      <c r="D56" s="135" t="s">
        <v>597</v>
      </c>
      <c r="E56" s="136"/>
      <c r="F56" s="136"/>
      <c r="G56" s="136"/>
      <c r="H56" s="136"/>
      <c r="I56" s="136" t="s">
        <v>1384</v>
      </c>
      <c r="J56" s="136"/>
      <c r="K56" s="136"/>
    </row>
    <row r="57" spans="1:11" ht="24" x14ac:dyDescent="0.2">
      <c r="A57" s="134" t="s">
        <v>598</v>
      </c>
      <c r="B57" s="134" t="s">
        <v>1471</v>
      </c>
      <c r="C57" s="134" t="s">
        <v>1472</v>
      </c>
      <c r="D57" s="135" t="s">
        <v>599</v>
      </c>
      <c r="E57" s="136"/>
      <c r="F57" s="136"/>
      <c r="G57" s="136"/>
      <c r="H57" s="136"/>
      <c r="I57" s="136" t="s">
        <v>1384</v>
      </c>
      <c r="J57" s="136"/>
      <c r="K57" s="136"/>
    </row>
    <row r="58" spans="1:11" x14ac:dyDescent="0.2">
      <c r="A58" s="134" t="s">
        <v>600</v>
      </c>
      <c r="B58" s="134" t="s">
        <v>1473</v>
      </c>
      <c r="C58" s="134" t="s">
        <v>1472</v>
      </c>
      <c r="D58" s="135" t="s">
        <v>601</v>
      </c>
      <c r="E58" s="136"/>
      <c r="F58" s="136"/>
      <c r="G58" s="136"/>
      <c r="H58" s="136"/>
      <c r="I58" s="136" t="s">
        <v>1384</v>
      </c>
      <c r="J58" s="136"/>
      <c r="K58" s="136"/>
    </row>
    <row r="59" spans="1:11" ht="24" x14ac:dyDescent="0.2">
      <c r="A59" s="134" t="s">
        <v>73</v>
      </c>
      <c r="B59" s="134" t="s">
        <v>1474</v>
      </c>
      <c r="C59" s="134" t="s">
        <v>1475</v>
      </c>
      <c r="D59" s="135" t="s">
        <v>602</v>
      </c>
      <c r="E59" s="136" t="s">
        <v>1384</v>
      </c>
      <c r="F59" s="136" t="s">
        <v>1384</v>
      </c>
      <c r="G59" s="136" t="s">
        <v>1384</v>
      </c>
      <c r="H59" s="136"/>
      <c r="I59" s="136"/>
      <c r="J59" s="136"/>
      <c r="K59" s="136"/>
    </row>
    <row r="60" spans="1:11" ht="24" x14ac:dyDescent="0.2">
      <c r="A60" s="134" t="s">
        <v>107</v>
      </c>
      <c r="B60" s="134"/>
      <c r="C60" s="134"/>
      <c r="D60" s="135" t="s">
        <v>603</v>
      </c>
      <c r="E60" s="136" t="s">
        <v>1384</v>
      </c>
      <c r="F60" s="136" t="s">
        <v>1384</v>
      </c>
      <c r="G60" s="136" t="s">
        <v>1384</v>
      </c>
      <c r="H60" s="136"/>
      <c r="I60" s="136" t="s">
        <v>1384</v>
      </c>
      <c r="J60" s="136"/>
      <c r="K60" s="136"/>
    </row>
    <row r="61" spans="1:11" ht="24" x14ac:dyDescent="0.2">
      <c r="A61" s="134" t="s">
        <v>1479</v>
      </c>
      <c r="B61" s="134" t="s">
        <v>1480</v>
      </c>
      <c r="C61" s="134" t="s">
        <v>1472</v>
      </c>
      <c r="D61" s="135" t="s">
        <v>2003</v>
      </c>
      <c r="E61" s="136" t="s">
        <v>1384</v>
      </c>
      <c r="F61" s="136" t="s">
        <v>1384</v>
      </c>
      <c r="G61" s="136" t="s">
        <v>1384</v>
      </c>
      <c r="H61" s="136"/>
      <c r="I61" s="136" t="s">
        <v>1384</v>
      </c>
      <c r="J61" s="136"/>
      <c r="K61" s="136"/>
    </row>
    <row r="62" spans="1:11" ht="24" x14ac:dyDescent="0.2">
      <c r="A62" s="134" t="s">
        <v>1481</v>
      </c>
      <c r="B62" s="134" t="s">
        <v>1482</v>
      </c>
      <c r="C62" s="134" t="s">
        <v>1472</v>
      </c>
      <c r="D62" s="135" t="s">
        <v>2004</v>
      </c>
      <c r="E62" s="136" t="s">
        <v>1384</v>
      </c>
      <c r="F62" s="136" t="s">
        <v>1384</v>
      </c>
      <c r="G62" s="136" t="s">
        <v>1384</v>
      </c>
      <c r="H62" s="136"/>
      <c r="I62" s="136" t="s">
        <v>1384</v>
      </c>
      <c r="J62" s="136"/>
      <c r="K62" s="136"/>
    </row>
    <row r="63" spans="1:11" ht="24" x14ac:dyDescent="0.2">
      <c r="A63" s="134" t="s">
        <v>160</v>
      </c>
      <c r="B63" s="134" t="s">
        <v>1483</v>
      </c>
      <c r="C63" s="134" t="s">
        <v>161</v>
      </c>
      <c r="D63" s="135" t="s">
        <v>604</v>
      </c>
      <c r="E63" s="136" t="s">
        <v>1384</v>
      </c>
      <c r="F63" s="136" t="s">
        <v>1384</v>
      </c>
      <c r="G63" s="136" t="s">
        <v>1384</v>
      </c>
      <c r="H63" s="136"/>
      <c r="I63" s="136" t="s">
        <v>1384</v>
      </c>
      <c r="J63" s="136"/>
      <c r="K63" s="136"/>
    </row>
    <row r="64" spans="1:11" ht="24" x14ac:dyDescent="0.2">
      <c r="A64" s="134" t="s">
        <v>163</v>
      </c>
      <c r="B64" s="134" t="s">
        <v>1484</v>
      </c>
      <c r="C64" s="134" t="s">
        <v>1485</v>
      </c>
      <c r="D64" s="135" t="s">
        <v>605</v>
      </c>
      <c r="E64" s="136" t="s">
        <v>1384</v>
      </c>
      <c r="F64" s="136" t="s">
        <v>1384</v>
      </c>
      <c r="G64" s="136" t="s">
        <v>1384</v>
      </c>
      <c r="H64" s="136"/>
      <c r="I64" s="136" t="s">
        <v>1384</v>
      </c>
      <c r="J64" s="136"/>
      <c r="K64" s="136"/>
    </row>
    <row r="65" spans="1:11" ht="36" x14ac:dyDescent="0.2">
      <c r="A65" s="134" t="s">
        <v>170</v>
      </c>
      <c r="B65" s="134" t="s">
        <v>606</v>
      </c>
      <c r="C65" s="134" t="s">
        <v>170</v>
      </c>
      <c r="D65" s="135" t="s">
        <v>606</v>
      </c>
      <c r="E65" s="136" t="s">
        <v>1384</v>
      </c>
      <c r="F65" s="136" t="s">
        <v>1384</v>
      </c>
      <c r="G65" s="136" t="s">
        <v>1384</v>
      </c>
      <c r="H65" s="136"/>
      <c r="I65" s="136" t="s">
        <v>1384</v>
      </c>
      <c r="J65" s="136"/>
      <c r="K65" s="136"/>
    </row>
    <row r="66" spans="1:11" ht="36" x14ac:dyDescent="0.2">
      <c r="A66" s="134" t="s">
        <v>64</v>
      </c>
      <c r="B66" s="134" t="s">
        <v>1486</v>
      </c>
      <c r="C66" s="134" t="s">
        <v>1487</v>
      </c>
      <c r="D66" s="135" t="s">
        <v>1488</v>
      </c>
      <c r="E66" s="136"/>
      <c r="F66" s="136"/>
      <c r="G66" s="136"/>
      <c r="H66" s="136"/>
      <c r="I66" s="136"/>
      <c r="J66" s="136"/>
      <c r="K66" s="136" t="s">
        <v>1384</v>
      </c>
    </row>
    <row r="67" spans="1:11" ht="36" x14ac:dyDescent="0.2">
      <c r="A67" s="134" t="s">
        <v>74</v>
      </c>
      <c r="B67" s="134" t="s">
        <v>1497</v>
      </c>
      <c r="C67" s="134" t="s">
        <v>1498</v>
      </c>
      <c r="D67" s="135" t="s">
        <v>2177</v>
      </c>
      <c r="E67" s="136"/>
      <c r="F67" s="136"/>
      <c r="G67" s="136"/>
      <c r="H67" s="136"/>
      <c r="I67" s="136"/>
      <c r="J67" s="136"/>
      <c r="K67" s="136" t="s">
        <v>1384</v>
      </c>
    </row>
    <row r="68" spans="1:11" ht="24" x14ac:dyDescent="0.2">
      <c r="A68" s="134" t="s">
        <v>83</v>
      </c>
      <c r="B68" s="134" t="s">
        <v>1499</v>
      </c>
      <c r="C68" s="134" t="s">
        <v>1500</v>
      </c>
      <c r="D68" s="135" t="s">
        <v>609</v>
      </c>
      <c r="E68" s="136" t="s">
        <v>1384</v>
      </c>
      <c r="F68" s="136"/>
      <c r="G68" s="136"/>
      <c r="H68" s="136"/>
      <c r="I68" s="136"/>
      <c r="J68" s="136"/>
      <c r="K68" s="136"/>
    </row>
    <row r="69" spans="1:11" ht="24" x14ac:dyDescent="0.2">
      <c r="A69" s="134" t="s">
        <v>92</v>
      </c>
      <c r="B69" s="134" t="s">
        <v>1505</v>
      </c>
      <c r="C69" s="134" t="s">
        <v>93</v>
      </c>
      <c r="D69" s="135" t="s">
        <v>2178</v>
      </c>
      <c r="E69" s="136"/>
      <c r="F69" s="136"/>
      <c r="G69" s="136"/>
      <c r="H69" s="136"/>
      <c r="I69" s="136"/>
      <c r="J69" s="136"/>
      <c r="K69" s="136" t="s">
        <v>1384</v>
      </c>
    </row>
    <row r="70" spans="1:11" ht="36" x14ac:dyDescent="0.2">
      <c r="A70" s="134" t="s">
        <v>611</v>
      </c>
      <c r="B70" s="134" t="s">
        <v>1506</v>
      </c>
      <c r="C70" s="134" t="s">
        <v>106</v>
      </c>
      <c r="D70" s="135" t="s">
        <v>612</v>
      </c>
      <c r="E70" s="136"/>
      <c r="F70" s="136"/>
      <c r="G70" s="136"/>
      <c r="H70" s="136"/>
      <c r="I70" s="136"/>
      <c r="J70" s="136"/>
      <c r="K70" s="136" t="s">
        <v>1384</v>
      </c>
    </row>
    <row r="71" spans="1:11" ht="24" x14ac:dyDescent="0.2">
      <c r="A71" s="134" t="s">
        <v>165</v>
      </c>
      <c r="B71" s="134" t="s">
        <v>1507</v>
      </c>
      <c r="C71" s="134" t="s">
        <v>166</v>
      </c>
      <c r="D71" s="135" t="s">
        <v>613</v>
      </c>
      <c r="E71" s="136" t="s">
        <v>1384</v>
      </c>
      <c r="F71" s="136" t="s">
        <v>1384</v>
      </c>
      <c r="G71" s="136" t="s">
        <v>1384</v>
      </c>
      <c r="H71" s="136"/>
      <c r="I71" s="136" t="s">
        <v>1384</v>
      </c>
      <c r="J71" s="136"/>
      <c r="K71" s="136"/>
    </row>
    <row r="72" spans="1:11" ht="24" x14ac:dyDescent="0.2">
      <c r="A72" s="134" t="s">
        <v>614</v>
      </c>
      <c r="B72" s="134" t="s">
        <v>1508</v>
      </c>
      <c r="C72" s="134" t="s">
        <v>169</v>
      </c>
      <c r="D72" s="135" t="s">
        <v>615</v>
      </c>
      <c r="E72" s="136" t="s">
        <v>1384</v>
      </c>
      <c r="F72" s="136" t="s">
        <v>1384</v>
      </c>
      <c r="G72" s="136" t="s">
        <v>1384</v>
      </c>
      <c r="H72" s="136"/>
      <c r="I72" s="136"/>
      <c r="J72" s="136"/>
      <c r="K72" s="136"/>
    </row>
    <row r="73" spans="1:11" ht="24" x14ac:dyDescent="0.2">
      <c r="A73" s="134" t="s">
        <v>616</v>
      </c>
      <c r="B73" s="134" t="s">
        <v>1509</v>
      </c>
      <c r="C73" s="134" t="s">
        <v>169</v>
      </c>
      <c r="D73" s="135" t="s">
        <v>617</v>
      </c>
      <c r="E73" s="136" t="s">
        <v>1384</v>
      </c>
      <c r="F73" s="136" t="s">
        <v>1384</v>
      </c>
      <c r="G73" s="136" t="s">
        <v>1384</v>
      </c>
      <c r="H73" s="136"/>
      <c r="I73" s="136" t="s">
        <v>1384</v>
      </c>
      <c r="J73" s="136"/>
      <c r="K73" s="136"/>
    </row>
    <row r="74" spans="1:11" ht="24" x14ac:dyDescent="0.2">
      <c r="A74" s="134" t="s">
        <v>618</v>
      </c>
      <c r="B74" s="134" t="s">
        <v>1510</v>
      </c>
      <c r="C74" s="134" t="s">
        <v>169</v>
      </c>
      <c r="D74" s="135" t="s">
        <v>619</v>
      </c>
      <c r="E74" s="136"/>
      <c r="F74" s="136"/>
      <c r="G74" s="136"/>
      <c r="H74" s="136"/>
      <c r="I74" s="136" t="s">
        <v>1384</v>
      </c>
      <c r="J74" s="136"/>
      <c r="K74" s="136"/>
    </row>
    <row r="75" spans="1:11" ht="24" x14ac:dyDescent="0.2">
      <c r="A75" s="134" t="s">
        <v>620</v>
      </c>
      <c r="B75" s="134" t="s">
        <v>1511</v>
      </c>
      <c r="C75" s="134" t="s">
        <v>169</v>
      </c>
      <c r="D75" s="135" t="s">
        <v>621</v>
      </c>
      <c r="E75" s="136" t="s">
        <v>1384</v>
      </c>
      <c r="F75" s="136" t="s">
        <v>1384</v>
      </c>
      <c r="G75" s="136" t="s">
        <v>1384</v>
      </c>
      <c r="H75" s="136"/>
      <c r="I75" s="136" t="s">
        <v>1384</v>
      </c>
      <c r="J75" s="136"/>
      <c r="K75" s="136"/>
    </row>
    <row r="76" spans="1:11" ht="36" x14ac:dyDescent="0.2">
      <c r="A76" s="134" t="s">
        <v>622</v>
      </c>
      <c r="B76" s="134" t="s">
        <v>1512</v>
      </c>
      <c r="C76" s="134" t="s">
        <v>169</v>
      </c>
      <c r="D76" s="135" t="s">
        <v>623</v>
      </c>
      <c r="E76" s="136" t="s">
        <v>1384</v>
      </c>
      <c r="F76" s="136" t="s">
        <v>1384</v>
      </c>
      <c r="G76" s="136" t="s">
        <v>1384</v>
      </c>
      <c r="H76" s="136"/>
      <c r="I76" s="136" t="s">
        <v>1384</v>
      </c>
      <c r="J76" s="136"/>
      <c r="K76" s="136"/>
    </row>
    <row r="77" spans="1:11" x14ac:dyDescent="0.2">
      <c r="A77" s="134" t="s">
        <v>624</v>
      </c>
      <c r="B77" s="134" t="s">
        <v>1513</v>
      </c>
      <c r="C77" s="134" t="s">
        <v>169</v>
      </c>
      <c r="D77" s="135" t="s">
        <v>625</v>
      </c>
      <c r="E77" s="136" t="s">
        <v>1384</v>
      </c>
      <c r="F77" s="136" t="s">
        <v>1384</v>
      </c>
      <c r="G77" s="136" t="s">
        <v>1384</v>
      </c>
      <c r="H77" s="136"/>
      <c r="I77" s="136" t="s">
        <v>1384</v>
      </c>
      <c r="J77" s="136"/>
      <c r="K77" s="136"/>
    </row>
    <row r="78" spans="1:11" ht="24" x14ac:dyDescent="0.2">
      <c r="A78" s="134" t="s">
        <v>626</v>
      </c>
      <c r="B78" s="134" t="s">
        <v>1514</v>
      </c>
      <c r="C78" s="134" t="s">
        <v>169</v>
      </c>
      <c r="D78" s="135" t="s">
        <v>627</v>
      </c>
      <c r="E78" s="136" t="s">
        <v>1384</v>
      </c>
      <c r="F78" s="136" t="s">
        <v>1384</v>
      </c>
      <c r="G78" s="136" t="s">
        <v>1384</v>
      </c>
      <c r="H78" s="136"/>
      <c r="I78" s="136" t="s">
        <v>1384</v>
      </c>
      <c r="J78" s="136"/>
      <c r="K78" s="136"/>
    </row>
    <row r="79" spans="1:11" x14ac:dyDescent="0.2">
      <c r="A79" s="134" t="s">
        <v>628</v>
      </c>
      <c r="B79" s="134" t="s">
        <v>1515</v>
      </c>
      <c r="C79" s="134" t="s">
        <v>1516</v>
      </c>
      <c r="D79" s="135" t="s">
        <v>629</v>
      </c>
      <c r="E79" s="136"/>
      <c r="F79" s="136"/>
      <c r="G79" s="136"/>
      <c r="H79" s="136"/>
      <c r="I79" s="136"/>
      <c r="J79" s="136"/>
      <c r="K79" s="136" t="s">
        <v>1384</v>
      </c>
    </row>
    <row r="80" spans="1:11" ht="24" x14ac:dyDescent="0.2">
      <c r="A80" s="140" t="s">
        <v>630</v>
      </c>
      <c r="B80" s="140" t="s">
        <v>1517</v>
      </c>
      <c r="C80" s="140" t="s">
        <v>1516</v>
      </c>
      <c r="D80" s="141" t="s">
        <v>631</v>
      </c>
      <c r="E80" s="142"/>
      <c r="F80" s="142"/>
      <c r="G80" s="142"/>
      <c r="H80" s="142"/>
      <c r="I80" s="142"/>
      <c r="J80" s="142"/>
      <c r="K80" s="142" t="s">
        <v>1384</v>
      </c>
    </row>
    <row r="81" spans="1:11" x14ac:dyDescent="0.2">
      <c r="A81" s="134" t="s">
        <v>632</v>
      </c>
      <c r="B81" s="134" t="s">
        <v>1519</v>
      </c>
      <c r="C81" s="134" t="s">
        <v>1516</v>
      </c>
      <c r="D81" s="135" t="s">
        <v>633</v>
      </c>
      <c r="E81" s="136"/>
      <c r="F81" s="136"/>
      <c r="G81" s="136"/>
      <c r="H81" s="136"/>
      <c r="I81" s="136"/>
      <c r="J81" s="136"/>
      <c r="K81" s="136" t="s">
        <v>1384</v>
      </c>
    </row>
    <row r="82" spans="1:11" ht="36" x14ac:dyDescent="0.2">
      <c r="A82" s="134" t="s">
        <v>634</v>
      </c>
      <c r="B82" s="134" t="s">
        <v>1520</v>
      </c>
      <c r="C82" s="134" t="s">
        <v>1516</v>
      </c>
      <c r="D82" s="135" t="s">
        <v>635</v>
      </c>
      <c r="E82" s="136"/>
      <c r="F82" s="136"/>
      <c r="G82" s="136"/>
      <c r="H82" s="136"/>
      <c r="I82" s="136"/>
      <c r="J82" s="136"/>
      <c r="K82" s="136" t="s">
        <v>1384</v>
      </c>
    </row>
    <row r="83" spans="1:11" ht="24" x14ac:dyDescent="0.2">
      <c r="A83" s="134" t="s">
        <v>636</v>
      </c>
      <c r="B83" s="134" t="s">
        <v>1521</v>
      </c>
      <c r="C83" s="134" t="s">
        <v>1516</v>
      </c>
      <c r="D83" s="135" t="s">
        <v>637</v>
      </c>
      <c r="E83" s="136"/>
      <c r="F83" s="136"/>
      <c r="G83" s="136"/>
      <c r="H83" s="136"/>
      <c r="I83" s="136"/>
      <c r="J83" s="136"/>
      <c r="K83" s="136" t="s">
        <v>1384</v>
      </c>
    </row>
    <row r="84" spans="1:11" ht="24" x14ac:dyDescent="0.2">
      <c r="A84" s="134" t="s">
        <v>638</v>
      </c>
      <c r="B84" s="134" t="s">
        <v>1522</v>
      </c>
      <c r="C84" s="134" t="s">
        <v>1516</v>
      </c>
      <c r="D84" s="135" t="s">
        <v>639</v>
      </c>
      <c r="E84" s="136"/>
      <c r="F84" s="136"/>
      <c r="G84" s="136"/>
      <c r="H84" s="136"/>
      <c r="I84" s="136"/>
      <c r="J84" s="136"/>
      <c r="K84" s="136" t="s">
        <v>1384</v>
      </c>
    </row>
    <row r="85" spans="1:11" ht="24" x14ac:dyDescent="0.2">
      <c r="A85" s="134" t="s">
        <v>640</v>
      </c>
      <c r="B85" s="134" t="s">
        <v>1523</v>
      </c>
      <c r="C85" s="134" t="s">
        <v>1516</v>
      </c>
      <c r="D85" s="135" t="s">
        <v>641</v>
      </c>
      <c r="E85" s="136"/>
      <c r="F85" s="136"/>
      <c r="G85" s="136"/>
      <c r="H85" s="136"/>
      <c r="I85" s="136"/>
      <c r="J85" s="136"/>
      <c r="K85" s="136" t="s">
        <v>1384</v>
      </c>
    </row>
    <row r="86" spans="1:11" x14ac:dyDescent="0.2">
      <c r="A86" s="134" t="s">
        <v>642</v>
      </c>
      <c r="B86" s="134" t="s">
        <v>1524</v>
      </c>
      <c r="C86" s="134" t="s">
        <v>1516</v>
      </c>
      <c r="D86" s="135" t="s">
        <v>643</v>
      </c>
      <c r="E86" s="136"/>
      <c r="F86" s="136"/>
      <c r="G86" s="136"/>
      <c r="H86" s="136"/>
      <c r="I86" s="136"/>
      <c r="J86" s="136"/>
      <c r="K86" s="136" t="s">
        <v>1384</v>
      </c>
    </row>
    <row r="87" spans="1:11" ht="24" x14ac:dyDescent="0.2">
      <c r="A87" s="134" t="s">
        <v>644</v>
      </c>
      <c r="B87" s="134" t="s">
        <v>1525</v>
      </c>
      <c r="C87" s="134" t="s">
        <v>1516</v>
      </c>
      <c r="D87" s="135" t="s">
        <v>645</v>
      </c>
      <c r="E87" s="136"/>
      <c r="F87" s="136"/>
      <c r="G87" s="136"/>
      <c r="H87" s="136"/>
      <c r="I87" s="136"/>
      <c r="J87" s="136"/>
      <c r="K87" s="136" t="s">
        <v>1384</v>
      </c>
    </row>
    <row r="88" spans="1:11" ht="24" x14ac:dyDescent="0.2">
      <c r="A88" s="134" t="s">
        <v>646</v>
      </c>
      <c r="B88" s="134" t="s">
        <v>1526</v>
      </c>
      <c r="C88" s="134" t="s">
        <v>1516</v>
      </c>
      <c r="D88" s="135" t="s">
        <v>647</v>
      </c>
      <c r="E88" s="136"/>
      <c r="F88" s="136"/>
      <c r="G88" s="136"/>
      <c r="H88" s="136"/>
      <c r="I88" s="136" t="s">
        <v>1384</v>
      </c>
      <c r="J88" s="136"/>
      <c r="K88" s="136"/>
    </row>
    <row r="89" spans="1:11" ht="24" x14ac:dyDescent="0.2">
      <c r="A89" s="134" t="s">
        <v>648</v>
      </c>
      <c r="B89" s="134" t="s">
        <v>1527</v>
      </c>
      <c r="C89" s="134" t="s">
        <v>1516</v>
      </c>
      <c r="D89" s="135" t="s">
        <v>649</v>
      </c>
      <c r="E89" s="136" t="s">
        <v>1384</v>
      </c>
      <c r="F89" s="136" t="s">
        <v>1384</v>
      </c>
      <c r="G89" s="136" t="s">
        <v>1384</v>
      </c>
      <c r="H89" s="136"/>
      <c r="I89" s="136"/>
      <c r="J89" s="136"/>
      <c r="K89" s="136"/>
    </row>
    <row r="90" spans="1:11" x14ac:dyDescent="0.2">
      <c r="A90" s="134" t="s">
        <v>650</v>
      </c>
      <c r="B90" s="134" t="s">
        <v>1528</v>
      </c>
      <c r="C90" s="134" t="s">
        <v>1516</v>
      </c>
      <c r="D90" s="135" t="s">
        <v>651</v>
      </c>
      <c r="E90" s="136" t="s">
        <v>1384</v>
      </c>
      <c r="F90" s="136" t="s">
        <v>1384</v>
      </c>
      <c r="G90" s="136" t="s">
        <v>1384</v>
      </c>
      <c r="H90" s="136"/>
      <c r="I90" s="136" t="s">
        <v>1384</v>
      </c>
      <c r="J90" s="136"/>
      <c r="K90" s="136"/>
    </row>
    <row r="91" spans="1:11" x14ac:dyDescent="0.2">
      <c r="A91" s="134" t="s">
        <v>652</v>
      </c>
      <c r="B91" s="134" t="s">
        <v>1529</v>
      </c>
      <c r="C91" s="134" t="s">
        <v>1516</v>
      </c>
      <c r="D91" s="135" t="s">
        <v>653</v>
      </c>
      <c r="E91" s="136" t="s">
        <v>1384</v>
      </c>
      <c r="F91" s="136" t="s">
        <v>1384</v>
      </c>
      <c r="G91" s="136" t="s">
        <v>1384</v>
      </c>
      <c r="H91" s="136"/>
      <c r="I91" s="136" t="s">
        <v>1384</v>
      </c>
      <c r="J91" s="136"/>
      <c r="K91" s="136"/>
    </row>
    <row r="92" spans="1:11" x14ac:dyDescent="0.2">
      <c r="A92" s="134" t="s">
        <v>654</v>
      </c>
      <c r="B92" s="134" t="s">
        <v>1530</v>
      </c>
      <c r="C92" s="134" t="s">
        <v>1516</v>
      </c>
      <c r="D92" s="135" t="s">
        <v>655</v>
      </c>
      <c r="E92" s="136"/>
      <c r="F92" s="136"/>
      <c r="G92" s="136"/>
      <c r="H92" s="136"/>
      <c r="I92" s="136"/>
      <c r="J92" s="136"/>
      <c r="K92" s="136" t="s">
        <v>1384</v>
      </c>
    </row>
    <row r="93" spans="1:11" ht="24" x14ac:dyDescent="0.2">
      <c r="A93" s="134" t="s">
        <v>656</v>
      </c>
      <c r="B93" s="134" t="s">
        <v>1531</v>
      </c>
      <c r="C93" s="134" t="s">
        <v>1532</v>
      </c>
      <c r="D93" s="135" t="s">
        <v>657</v>
      </c>
      <c r="E93" s="136" t="s">
        <v>1384</v>
      </c>
      <c r="F93" s="136" t="s">
        <v>1384</v>
      </c>
      <c r="G93" s="136" t="s">
        <v>1384</v>
      </c>
      <c r="H93" s="136"/>
      <c r="I93" s="136" t="s">
        <v>1384</v>
      </c>
      <c r="J93" s="136"/>
      <c r="K93" s="136"/>
    </row>
    <row r="94" spans="1:11" ht="24" x14ac:dyDescent="0.2">
      <c r="A94" s="134" t="s">
        <v>658</v>
      </c>
      <c r="B94" s="134" t="s">
        <v>1533</v>
      </c>
      <c r="C94" s="134" t="s">
        <v>1532</v>
      </c>
      <c r="D94" s="135" t="s">
        <v>659</v>
      </c>
      <c r="E94" s="136" t="s">
        <v>1384</v>
      </c>
      <c r="F94" s="136" t="s">
        <v>1384</v>
      </c>
      <c r="G94" s="136" t="s">
        <v>1384</v>
      </c>
      <c r="H94" s="136"/>
      <c r="I94" s="136"/>
      <c r="J94" s="136"/>
      <c r="K94" s="136"/>
    </row>
    <row r="95" spans="1:11" ht="24" x14ac:dyDescent="0.2">
      <c r="A95" s="134" t="s">
        <v>660</v>
      </c>
      <c r="B95" s="134" t="s">
        <v>1534</v>
      </c>
      <c r="C95" s="134" t="s">
        <v>1532</v>
      </c>
      <c r="D95" s="135" t="s">
        <v>661</v>
      </c>
      <c r="E95" s="136" t="s">
        <v>1384</v>
      </c>
      <c r="F95" s="136" t="s">
        <v>1384</v>
      </c>
      <c r="G95" s="136" t="s">
        <v>1384</v>
      </c>
      <c r="H95" s="136"/>
      <c r="I95" s="136" t="s">
        <v>1384</v>
      </c>
      <c r="J95" s="136"/>
      <c r="K95" s="136"/>
    </row>
    <row r="96" spans="1:11" ht="24" x14ac:dyDescent="0.2">
      <c r="A96" s="137" t="s">
        <v>662</v>
      </c>
      <c r="B96" s="134" t="s">
        <v>1535</v>
      </c>
      <c r="C96" s="134" t="s">
        <v>1536</v>
      </c>
      <c r="D96" s="138" t="s">
        <v>663</v>
      </c>
      <c r="E96" s="139" t="s">
        <v>1384</v>
      </c>
      <c r="F96" s="139" t="s">
        <v>1384</v>
      </c>
      <c r="G96" s="139" t="s">
        <v>1384</v>
      </c>
      <c r="H96" s="139" t="s">
        <v>1384</v>
      </c>
      <c r="I96" s="139" t="s">
        <v>1384</v>
      </c>
      <c r="J96" s="139" t="s">
        <v>1384</v>
      </c>
      <c r="K96" s="139" t="s">
        <v>1384</v>
      </c>
    </row>
    <row r="97" spans="1:11" ht="24" x14ac:dyDescent="0.2">
      <c r="A97" s="137" t="s">
        <v>664</v>
      </c>
      <c r="B97" s="134" t="s">
        <v>1537</v>
      </c>
      <c r="C97" s="134" t="s">
        <v>1536</v>
      </c>
      <c r="D97" s="138" t="s">
        <v>665</v>
      </c>
      <c r="E97" s="139" t="s">
        <v>1384</v>
      </c>
      <c r="F97" s="139" t="s">
        <v>1384</v>
      </c>
      <c r="G97" s="139" t="s">
        <v>1384</v>
      </c>
      <c r="H97" s="139" t="s">
        <v>1384</v>
      </c>
      <c r="I97" s="139" t="s">
        <v>1384</v>
      </c>
      <c r="J97" s="139" t="s">
        <v>1384</v>
      </c>
      <c r="K97" s="139" t="s">
        <v>1384</v>
      </c>
    </row>
    <row r="98" spans="1:11" ht="24" x14ac:dyDescent="0.2">
      <c r="A98" s="137" t="s">
        <v>666</v>
      </c>
      <c r="B98" s="134" t="s">
        <v>1538</v>
      </c>
      <c r="C98" s="134" t="s">
        <v>1536</v>
      </c>
      <c r="D98" s="138" t="s">
        <v>667</v>
      </c>
      <c r="E98" s="139" t="s">
        <v>1384</v>
      </c>
      <c r="F98" s="139" t="s">
        <v>1384</v>
      </c>
      <c r="G98" s="139" t="s">
        <v>1384</v>
      </c>
      <c r="H98" s="139" t="s">
        <v>1384</v>
      </c>
      <c r="I98" s="139" t="s">
        <v>1384</v>
      </c>
      <c r="J98" s="139" t="s">
        <v>1384</v>
      </c>
      <c r="K98" s="139" t="s">
        <v>1384</v>
      </c>
    </row>
    <row r="99" spans="1:11" ht="24" x14ac:dyDescent="0.2">
      <c r="A99" s="137" t="s">
        <v>668</v>
      </c>
      <c r="B99" s="134" t="s">
        <v>1539</v>
      </c>
      <c r="C99" s="134" t="s">
        <v>1536</v>
      </c>
      <c r="D99" s="138" t="s">
        <v>669</v>
      </c>
      <c r="E99" s="139" t="s">
        <v>1384</v>
      </c>
      <c r="F99" s="139" t="s">
        <v>1384</v>
      </c>
      <c r="G99" s="139" t="s">
        <v>1384</v>
      </c>
      <c r="H99" s="139" t="s">
        <v>1384</v>
      </c>
      <c r="I99" s="139" t="s">
        <v>1384</v>
      </c>
      <c r="J99" s="139" t="s">
        <v>1384</v>
      </c>
      <c r="K99" s="139" t="s">
        <v>1384</v>
      </c>
    </row>
    <row r="100" spans="1:11" ht="24" x14ac:dyDescent="0.2">
      <c r="A100" s="137" t="s">
        <v>670</v>
      </c>
      <c r="B100" s="134" t="s">
        <v>1540</v>
      </c>
      <c r="C100" s="134" t="s">
        <v>1536</v>
      </c>
      <c r="D100" s="138" t="s">
        <v>671</v>
      </c>
      <c r="E100" s="139" t="s">
        <v>1384</v>
      </c>
      <c r="F100" s="139" t="s">
        <v>1384</v>
      </c>
      <c r="G100" s="139" t="s">
        <v>1384</v>
      </c>
      <c r="H100" s="139" t="s">
        <v>1384</v>
      </c>
      <c r="I100" s="139" t="s">
        <v>1384</v>
      </c>
      <c r="J100" s="139" t="s">
        <v>1384</v>
      </c>
      <c r="K100" s="139" t="s">
        <v>1384</v>
      </c>
    </row>
    <row r="101" spans="1:11" x14ac:dyDescent="0.2">
      <c r="A101" s="137" t="s">
        <v>672</v>
      </c>
      <c r="B101" s="134" t="s">
        <v>1541</v>
      </c>
      <c r="C101" s="134" t="s">
        <v>1536</v>
      </c>
      <c r="D101" s="138" t="s">
        <v>673</v>
      </c>
      <c r="E101" s="139" t="s">
        <v>1384</v>
      </c>
      <c r="F101" s="139" t="s">
        <v>1384</v>
      </c>
      <c r="G101" s="139" t="s">
        <v>1384</v>
      </c>
      <c r="H101" s="139" t="s">
        <v>1384</v>
      </c>
      <c r="I101" s="139" t="s">
        <v>1384</v>
      </c>
      <c r="J101" s="139" t="s">
        <v>1384</v>
      </c>
      <c r="K101" s="139" t="s">
        <v>1384</v>
      </c>
    </row>
    <row r="102" spans="1:11" x14ac:dyDescent="0.2">
      <c r="A102" s="137" t="s">
        <v>177</v>
      </c>
      <c r="B102" s="134" t="s">
        <v>1542</v>
      </c>
      <c r="C102" s="134" t="s">
        <v>1543</v>
      </c>
      <c r="D102" s="138" t="s">
        <v>674</v>
      </c>
      <c r="E102" s="139" t="s">
        <v>1384</v>
      </c>
      <c r="F102" s="139" t="s">
        <v>1384</v>
      </c>
      <c r="G102" s="139" t="s">
        <v>1384</v>
      </c>
      <c r="H102" s="139" t="s">
        <v>1384</v>
      </c>
      <c r="I102" s="139" t="s">
        <v>1384</v>
      </c>
      <c r="J102" s="139" t="s">
        <v>1384</v>
      </c>
      <c r="K102" s="139" t="s">
        <v>1384</v>
      </c>
    </row>
    <row r="103" spans="1:11" x14ac:dyDescent="0.2">
      <c r="A103" s="134" t="s">
        <v>675</v>
      </c>
      <c r="B103" s="134" t="s">
        <v>1544</v>
      </c>
      <c r="C103" s="134" t="s">
        <v>179</v>
      </c>
      <c r="D103" s="135" t="s">
        <v>676</v>
      </c>
      <c r="E103" s="136"/>
      <c r="F103" s="136"/>
      <c r="G103" s="136"/>
      <c r="H103" s="136"/>
      <c r="I103" s="136"/>
      <c r="J103" s="136"/>
      <c r="K103" s="136" t="s">
        <v>1384</v>
      </c>
    </row>
    <row r="104" spans="1:11" x14ac:dyDescent="0.2">
      <c r="A104" s="134" t="s">
        <v>677</v>
      </c>
      <c r="B104" s="134" t="s">
        <v>1545</v>
      </c>
      <c r="C104" s="134" t="s">
        <v>179</v>
      </c>
      <c r="D104" s="135" t="s">
        <v>678</v>
      </c>
      <c r="E104" s="136"/>
      <c r="F104" s="136"/>
      <c r="G104" s="136"/>
      <c r="H104" s="136"/>
      <c r="I104" s="136"/>
      <c r="J104" s="136"/>
      <c r="K104" s="136" t="s">
        <v>1384</v>
      </c>
    </row>
    <row r="105" spans="1:11" x14ac:dyDescent="0.2">
      <c r="A105" s="134" t="s">
        <v>679</v>
      </c>
      <c r="B105" s="134" t="s">
        <v>1546</v>
      </c>
      <c r="C105" s="134" t="s">
        <v>179</v>
      </c>
      <c r="D105" s="135" t="s">
        <v>680</v>
      </c>
      <c r="E105" s="136"/>
      <c r="F105" s="136"/>
      <c r="G105" s="136"/>
      <c r="H105" s="136"/>
      <c r="I105" s="136"/>
      <c r="J105" s="136"/>
      <c r="K105" s="136" t="s">
        <v>1384</v>
      </c>
    </row>
    <row r="106" spans="1:11" x14ac:dyDescent="0.2">
      <c r="A106" s="152" t="s">
        <v>59</v>
      </c>
      <c r="B106" s="152" t="s">
        <v>58</v>
      </c>
      <c r="C106" s="152"/>
      <c r="D106" s="153" t="s">
        <v>60</v>
      </c>
      <c r="E106" s="154" t="s">
        <v>1384</v>
      </c>
      <c r="F106" s="154" t="s">
        <v>1384</v>
      </c>
      <c r="G106" s="154" t="s">
        <v>1384</v>
      </c>
      <c r="H106" s="154"/>
      <c r="I106" s="154"/>
      <c r="J106" s="154"/>
      <c r="K106" s="154"/>
    </row>
    <row r="107" spans="1:11" x14ac:dyDescent="0.2">
      <c r="A107" s="152" t="s">
        <v>59</v>
      </c>
      <c r="B107" s="152"/>
      <c r="C107" s="152"/>
      <c r="D107" s="153" t="s">
        <v>68</v>
      </c>
      <c r="E107" s="154" t="s">
        <v>1384</v>
      </c>
      <c r="F107" s="154" t="s">
        <v>1384</v>
      </c>
      <c r="G107" s="154" t="s">
        <v>1384</v>
      </c>
      <c r="H107" s="154" t="s">
        <v>1384</v>
      </c>
      <c r="I107" s="154"/>
      <c r="J107" s="154"/>
      <c r="K107" s="154"/>
    </row>
    <row r="108" spans="1:11" x14ac:dyDescent="0.2">
      <c r="A108" s="152" t="s">
        <v>59</v>
      </c>
      <c r="B108" s="152"/>
      <c r="C108" s="152"/>
      <c r="D108" s="153" t="s">
        <v>2181</v>
      </c>
      <c r="E108" s="154"/>
      <c r="F108" s="154"/>
      <c r="G108" s="154"/>
      <c r="H108" s="154"/>
      <c r="I108" s="154"/>
      <c r="J108" s="154"/>
      <c r="K108" s="154"/>
    </row>
    <row r="109" spans="1:11" x14ac:dyDescent="0.2">
      <c r="A109" s="152" t="s">
        <v>59</v>
      </c>
      <c r="B109" s="152"/>
      <c r="C109" s="152"/>
      <c r="D109" s="153" t="s">
        <v>79</v>
      </c>
      <c r="E109" s="154" t="s">
        <v>1384</v>
      </c>
      <c r="F109" s="154" t="s">
        <v>1384</v>
      </c>
      <c r="G109" s="154" t="s">
        <v>1384</v>
      </c>
      <c r="H109" s="154"/>
      <c r="I109" s="154"/>
      <c r="J109" s="154"/>
      <c r="K109" s="154"/>
    </row>
    <row r="110" spans="1:11" x14ac:dyDescent="0.2">
      <c r="A110" s="152" t="s">
        <v>59</v>
      </c>
      <c r="B110" s="152" t="s">
        <v>86</v>
      </c>
      <c r="C110" s="152"/>
      <c r="D110" s="153" t="s">
        <v>1547</v>
      </c>
      <c r="E110" s="154" t="s">
        <v>1384</v>
      </c>
      <c r="F110" s="154" t="s">
        <v>1384</v>
      </c>
      <c r="G110" s="154" t="s">
        <v>1384</v>
      </c>
      <c r="H110" s="154"/>
      <c r="I110" s="154"/>
      <c r="J110" s="154"/>
      <c r="K110" s="154"/>
    </row>
    <row r="111" spans="1:11" x14ac:dyDescent="0.2">
      <c r="A111" s="152" t="s">
        <v>59</v>
      </c>
      <c r="B111" s="152" t="s">
        <v>96</v>
      </c>
      <c r="C111" s="152"/>
      <c r="D111" s="153" t="s">
        <v>1548</v>
      </c>
      <c r="E111" s="154" t="s">
        <v>1384</v>
      </c>
      <c r="F111" s="154" t="s">
        <v>1384</v>
      </c>
      <c r="G111" s="154" t="s">
        <v>1384</v>
      </c>
      <c r="H111" s="154"/>
      <c r="I111" s="154"/>
      <c r="J111" s="154"/>
      <c r="K111" s="154"/>
    </row>
    <row r="112" spans="1:11" x14ac:dyDescent="0.2">
      <c r="A112" s="152" t="s">
        <v>59</v>
      </c>
      <c r="B112" s="152" t="s">
        <v>97</v>
      </c>
      <c r="C112" s="152"/>
      <c r="D112" s="153" t="s">
        <v>499</v>
      </c>
      <c r="E112" s="154" t="s">
        <v>1384</v>
      </c>
      <c r="F112" s="154" t="s">
        <v>1384</v>
      </c>
      <c r="G112" s="154" t="s">
        <v>1384</v>
      </c>
      <c r="H112" s="154"/>
      <c r="I112" s="154"/>
      <c r="J112" s="154"/>
      <c r="K112" s="154"/>
    </row>
    <row r="113" spans="1:11" ht="24" x14ac:dyDescent="0.2">
      <c r="A113" s="134" t="s">
        <v>59</v>
      </c>
      <c r="B113" s="134" t="s">
        <v>200</v>
      </c>
      <c r="C113" s="134"/>
      <c r="D113" s="135" t="s">
        <v>195</v>
      </c>
      <c r="E113" s="136" t="s">
        <v>1384</v>
      </c>
      <c r="F113" s="136" t="s">
        <v>1384</v>
      </c>
      <c r="G113" s="136" t="s">
        <v>1384</v>
      </c>
      <c r="H113" s="136"/>
      <c r="I113" s="136"/>
      <c r="J113" s="136"/>
      <c r="K113" s="136"/>
    </row>
    <row r="114" spans="1:11" ht="24" x14ac:dyDescent="0.2">
      <c r="A114" s="134" t="s">
        <v>59</v>
      </c>
      <c r="B114" s="134" t="s">
        <v>200</v>
      </c>
      <c r="C114" s="134"/>
      <c r="D114" s="135" t="s">
        <v>197</v>
      </c>
      <c r="E114" s="136" t="s">
        <v>1384</v>
      </c>
      <c r="F114" s="136" t="s">
        <v>1384</v>
      </c>
      <c r="G114" s="136" t="s">
        <v>1384</v>
      </c>
      <c r="H114" s="136"/>
      <c r="I114" s="136"/>
      <c r="J114" s="136"/>
      <c r="K114" s="136"/>
    </row>
    <row r="115" spans="1:11" ht="24" x14ac:dyDescent="0.2">
      <c r="A115" s="134" t="s">
        <v>681</v>
      </c>
      <c r="B115" s="134" t="s">
        <v>1549</v>
      </c>
      <c r="C115" s="134" t="s">
        <v>207</v>
      </c>
      <c r="D115" s="135" t="s">
        <v>682</v>
      </c>
      <c r="E115" s="136" t="s">
        <v>1384</v>
      </c>
      <c r="F115" s="136"/>
      <c r="G115" s="136"/>
      <c r="H115" s="136"/>
      <c r="I115" s="136" t="s">
        <v>1384</v>
      </c>
      <c r="J115" s="136"/>
      <c r="K115" s="136"/>
    </row>
    <row r="116" spans="1:11" x14ac:dyDescent="0.2">
      <c r="A116" s="134" t="s">
        <v>683</v>
      </c>
      <c r="B116" s="134" t="s">
        <v>1550</v>
      </c>
      <c r="C116" s="134" t="s">
        <v>207</v>
      </c>
      <c r="D116" s="135" t="s">
        <v>684</v>
      </c>
      <c r="E116" s="136" t="s">
        <v>1384</v>
      </c>
      <c r="F116" s="136"/>
      <c r="G116" s="136"/>
      <c r="H116" s="136"/>
      <c r="I116" s="136" t="s">
        <v>1384</v>
      </c>
      <c r="J116" s="136"/>
      <c r="K116" s="136"/>
    </row>
    <row r="117" spans="1:11" x14ac:dyDescent="0.2">
      <c r="A117" s="134" t="s">
        <v>685</v>
      </c>
      <c r="B117" s="134" t="s">
        <v>1551</v>
      </c>
      <c r="C117" s="134" t="s">
        <v>207</v>
      </c>
      <c r="D117" s="135" t="s">
        <v>686</v>
      </c>
      <c r="E117" s="136" t="s">
        <v>1384</v>
      </c>
      <c r="F117" s="136"/>
      <c r="G117" s="136"/>
      <c r="H117" s="136"/>
      <c r="I117" s="136" t="s">
        <v>1384</v>
      </c>
      <c r="J117" s="136"/>
      <c r="K117" s="136"/>
    </row>
    <row r="118" spans="1:11" x14ac:dyDescent="0.2">
      <c r="A118" s="134" t="s">
        <v>1552</v>
      </c>
      <c r="B118" s="134" t="s">
        <v>1553</v>
      </c>
      <c r="C118" s="134" t="s">
        <v>207</v>
      </c>
      <c r="D118" s="135" t="s">
        <v>1554</v>
      </c>
      <c r="E118" s="136" t="s">
        <v>1384</v>
      </c>
      <c r="F118" s="136"/>
      <c r="G118" s="136"/>
      <c r="H118" s="136"/>
      <c r="I118" s="136"/>
      <c r="J118" s="136"/>
      <c r="K118" s="136"/>
    </row>
    <row r="119" spans="1:11" ht="24" x14ac:dyDescent="0.2">
      <c r="A119" s="134" t="s">
        <v>687</v>
      </c>
      <c r="B119" s="134" t="s">
        <v>688</v>
      </c>
      <c r="C119" s="134" t="s">
        <v>687</v>
      </c>
      <c r="D119" s="135" t="s">
        <v>688</v>
      </c>
      <c r="E119" s="136" t="s">
        <v>1384</v>
      </c>
      <c r="F119" s="136"/>
      <c r="G119" s="136"/>
      <c r="H119" s="136"/>
      <c r="I119" s="136"/>
      <c r="J119" s="136"/>
      <c r="K119" s="136"/>
    </row>
    <row r="120" spans="1:11" ht="24" x14ac:dyDescent="0.2">
      <c r="A120" s="134" t="s">
        <v>689</v>
      </c>
      <c r="B120" s="134" t="s">
        <v>690</v>
      </c>
      <c r="C120" s="134" t="s">
        <v>689</v>
      </c>
      <c r="D120" s="135" t="s">
        <v>690</v>
      </c>
      <c r="E120" s="136" t="s">
        <v>1384</v>
      </c>
      <c r="F120" s="136"/>
      <c r="G120" s="136"/>
      <c r="H120" s="136"/>
      <c r="I120" s="136"/>
      <c r="J120" s="136"/>
      <c r="K120" s="136"/>
    </row>
    <row r="121" spans="1:11" x14ac:dyDescent="0.2">
      <c r="A121" s="134" t="s">
        <v>691</v>
      </c>
      <c r="B121" s="134" t="s">
        <v>692</v>
      </c>
      <c r="C121" s="134" t="s">
        <v>691</v>
      </c>
      <c r="D121" s="135" t="s">
        <v>692</v>
      </c>
      <c r="E121" s="136" t="s">
        <v>1384</v>
      </c>
      <c r="F121" s="136"/>
      <c r="G121" s="136"/>
      <c r="H121" s="136"/>
      <c r="I121" s="136"/>
      <c r="J121" s="136"/>
      <c r="K121" s="136"/>
    </row>
    <row r="122" spans="1:11" ht="24" x14ac:dyDescent="0.2">
      <c r="A122" s="134" t="s">
        <v>693</v>
      </c>
      <c r="B122" s="134" t="s">
        <v>1555</v>
      </c>
      <c r="C122" s="134" t="s">
        <v>210</v>
      </c>
      <c r="D122" s="135" t="s">
        <v>694</v>
      </c>
      <c r="E122" s="136" t="s">
        <v>1384</v>
      </c>
      <c r="F122" s="136"/>
      <c r="G122" s="136"/>
      <c r="H122" s="136"/>
      <c r="I122" s="136"/>
      <c r="J122" s="136"/>
      <c r="K122" s="136"/>
    </row>
    <row r="123" spans="1:11" ht="24" x14ac:dyDescent="0.2">
      <c r="A123" s="134" t="s">
        <v>695</v>
      </c>
      <c r="B123" s="134" t="s">
        <v>1556</v>
      </c>
      <c r="C123" s="134" t="s">
        <v>210</v>
      </c>
      <c r="D123" s="135" t="s">
        <v>696</v>
      </c>
      <c r="E123" s="136" t="s">
        <v>1384</v>
      </c>
      <c r="F123" s="136"/>
      <c r="G123" s="136"/>
      <c r="H123" s="136"/>
      <c r="I123" s="136"/>
      <c r="J123" s="136"/>
      <c r="K123" s="136"/>
    </row>
    <row r="124" spans="1:11" x14ac:dyDescent="0.2">
      <c r="A124" s="134" t="s">
        <v>697</v>
      </c>
      <c r="B124" s="134" t="s">
        <v>1557</v>
      </c>
      <c r="C124" s="134" t="s">
        <v>210</v>
      </c>
      <c r="D124" s="135" t="s">
        <v>698</v>
      </c>
      <c r="E124" s="136" t="s">
        <v>1384</v>
      </c>
      <c r="F124" s="136"/>
      <c r="G124" s="136"/>
      <c r="H124" s="136"/>
      <c r="I124" s="136"/>
      <c r="J124" s="136"/>
      <c r="K124" s="136"/>
    </row>
    <row r="125" spans="1:11" x14ac:dyDescent="0.2">
      <c r="A125" s="134" t="s">
        <v>699</v>
      </c>
      <c r="B125" s="134" t="s">
        <v>1558</v>
      </c>
      <c r="C125" s="134" t="s">
        <v>213</v>
      </c>
      <c r="D125" s="135" t="s">
        <v>700</v>
      </c>
      <c r="E125" s="136" t="s">
        <v>1384</v>
      </c>
      <c r="F125" s="136"/>
      <c r="G125" s="136"/>
      <c r="H125" s="136"/>
      <c r="I125" s="136" t="s">
        <v>1384</v>
      </c>
      <c r="J125" s="136"/>
      <c r="K125" s="136"/>
    </row>
    <row r="126" spans="1:11" x14ac:dyDescent="0.2">
      <c r="A126" s="134" t="s">
        <v>701</v>
      </c>
      <c r="B126" s="134" t="s">
        <v>1559</v>
      </c>
      <c r="C126" s="134" t="s">
        <v>213</v>
      </c>
      <c r="D126" s="135" t="s">
        <v>702</v>
      </c>
      <c r="E126" s="136" t="s">
        <v>1384</v>
      </c>
      <c r="F126" s="136"/>
      <c r="G126" s="136"/>
      <c r="H126" s="136"/>
      <c r="I126" s="136" t="s">
        <v>1384</v>
      </c>
      <c r="J126" s="136"/>
      <c r="K126" s="136"/>
    </row>
    <row r="127" spans="1:11" x14ac:dyDescent="0.2">
      <c r="A127" s="134" t="s">
        <v>703</v>
      </c>
      <c r="B127" s="134" t="s">
        <v>1560</v>
      </c>
      <c r="C127" s="134" t="s">
        <v>213</v>
      </c>
      <c r="D127" s="135" t="s">
        <v>704</v>
      </c>
      <c r="E127" s="136" t="s">
        <v>1384</v>
      </c>
      <c r="F127" s="136"/>
      <c r="G127" s="136"/>
      <c r="H127" s="136"/>
      <c r="I127" s="136" t="s">
        <v>1384</v>
      </c>
      <c r="J127" s="136"/>
      <c r="K127" s="136"/>
    </row>
    <row r="128" spans="1:11" x14ac:dyDescent="0.2">
      <c r="A128" s="134" t="s">
        <v>215</v>
      </c>
      <c r="B128" s="134" t="s">
        <v>1561</v>
      </c>
      <c r="C128" s="134" t="s">
        <v>216</v>
      </c>
      <c r="D128" s="135" t="s">
        <v>705</v>
      </c>
      <c r="E128" s="136" t="s">
        <v>1384</v>
      </c>
      <c r="F128" s="136"/>
      <c r="G128" s="136"/>
      <c r="H128" s="136"/>
      <c r="I128" s="136" t="s">
        <v>1384</v>
      </c>
      <c r="J128" s="136"/>
      <c r="K128" s="136"/>
    </row>
    <row r="129" spans="1:11" x14ac:dyDescent="0.2">
      <c r="A129" s="134" t="s">
        <v>218</v>
      </c>
      <c r="B129" s="134" t="s">
        <v>1562</v>
      </c>
      <c r="C129" s="134" t="s">
        <v>219</v>
      </c>
      <c r="D129" s="135" t="s">
        <v>706</v>
      </c>
      <c r="E129" s="136" t="s">
        <v>1384</v>
      </c>
      <c r="F129" s="136"/>
      <c r="G129" s="136"/>
      <c r="H129" s="136"/>
      <c r="I129" s="136" t="s">
        <v>1384</v>
      </c>
      <c r="J129" s="136"/>
      <c r="K129" s="136"/>
    </row>
    <row r="130" spans="1:11" x14ac:dyDescent="0.2">
      <c r="A130" s="134" t="s">
        <v>221</v>
      </c>
      <c r="B130" s="134" t="s">
        <v>1563</v>
      </c>
      <c r="C130" s="134" t="s">
        <v>222</v>
      </c>
      <c r="D130" s="135" t="s">
        <v>707</v>
      </c>
      <c r="E130" s="136" t="s">
        <v>1384</v>
      </c>
      <c r="F130" s="136"/>
      <c r="G130" s="136"/>
      <c r="H130" s="136"/>
      <c r="I130" s="136" t="s">
        <v>1384</v>
      </c>
      <c r="J130" s="136"/>
      <c r="K130" s="136"/>
    </row>
    <row r="131" spans="1:11" x14ac:dyDescent="0.2">
      <c r="A131" s="134" t="s">
        <v>229</v>
      </c>
      <c r="B131" s="134" t="s">
        <v>1564</v>
      </c>
      <c r="C131" s="134" t="s">
        <v>230</v>
      </c>
      <c r="D131" s="135" t="s">
        <v>708</v>
      </c>
      <c r="E131" s="136" t="s">
        <v>1384</v>
      </c>
      <c r="F131" s="136"/>
      <c r="G131" s="136"/>
      <c r="H131" s="136"/>
      <c r="I131" s="136" t="s">
        <v>1384</v>
      </c>
      <c r="J131" s="136"/>
      <c r="K131" s="136"/>
    </row>
    <row r="132" spans="1:11" x14ac:dyDescent="0.2">
      <c r="A132" s="134" t="s">
        <v>224</v>
      </c>
      <c r="B132" s="134" t="s">
        <v>1565</v>
      </c>
      <c r="C132" s="134" t="s">
        <v>225</v>
      </c>
      <c r="D132" s="135" t="s">
        <v>709</v>
      </c>
      <c r="E132" s="136" t="s">
        <v>1384</v>
      </c>
      <c r="F132" s="136"/>
      <c r="G132" s="136"/>
      <c r="H132" s="136"/>
      <c r="I132" s="136" t="s">
        <v>1384</v>
      </c>
      <c r="J132" s="136"/>
      <c r="K132" s="136"/>
    </row>
    <row r="133" spans="1:11" x14ac:dyDescent="0.2">
      <c r="A133" s="134" t="s">
        <v>2207</v>
      </c>
      <c r="B133" s="134" t="s">
        <v>2208</v>
      </c>
      <c r="C133" s="134" t="s">
        <v>2207</v>
      </c>
      <c r="D133" s="135" t="s">
        <v>2208</v>
      </c>
      <c r="E133" s="136" t="s">
        <v>1384</v>
      </c>
      <c r="F133" s="136"/>
      <c r="G133" s="136"/>
      <c r="H133" s="136"/>
      <c r="I133" s="136" t="s">
        <v>1384</v>
      </c>
      <c r="J133" s="136"/>
      <c r="K133" s="136"/>
    </row>
    <row r="134" spans="1:11" x14ac:dyDescent="0.2">
      <c r="A134" s="134" t="s">
        <v>2209</v>
      </c>
      <c r="B134" s="134" t="s">
        <v>2210</v>
      </c>
      <c r="C134" s="134" t="s">
        <v>2209</v>
      </c>
      <c r="D134" s="135" t="s">
        <v>2210</v>
      </c>
      <c r="E134" s="136" t="s">
        <v>1384</v>
      </c>
      <c r="F134" s="136"/>
      <c r="G134" s="136"/>
      <c r="H134" s="136"/>
      <c r="I134" s="136" t="s">
        <v>1384</v>
      </c>
      <c r="J134" s="136"/>
      <c r="K134" s="136"/>
    </row>
    <row r="135" spans="1:11" x14ac:dyDescent="0.2">
      <c r="A135" s="134" t="s">
        <v>2211</v>
      </c>
      <c r="B135" s="134" t="s">
        <v>2212</v>
      </c>
      <c r="C135" s="134" t="s">
        <v>2211</v>
      </c>
      <c r="D135" s="135" t="s">
        <v>2212</v>
      </c>
      <c r="E135" s="136" t="s">
        <v>1384</v>
      </c>
      <c r="F135" s="136"/>
      <c r="G135" s="136"/>
      <c r="H135" s="136"/>
      <c r="I135" s="136" t="s">
        <v>1384</v>
      </c>
      <c r="J135" s="136"/>
      <c r="K135" s="136"/>
    </row>
    <row r="136" spans="1:11" x14ac:dyDescent="0.2">
      <c r="A136" s="134" t="s">
        <v>2213</v>
      </c>
      <c r="B136" s="134" t="s">
        <v>2214</v>
      </c>
      <c r="C136" s="134" t="s">
        <v>2213</v>
      </c>
      <c r="D136" s="135" t="s">
        <v>2214</v>
      </c>
      <c r="E136" s="136" t="s">
        <v>1384</v>
      </c>
      <c r="F136" s="136"/>
      <c r="G136" s="136"/>
      <c r="H136" s="136"/>
      <c r="I136" s="136" t="s">
        <v>1384</v>
      </c>
      <c r="J136" s="136"/>
      <c r="K136" s="136"/>
    </row>
    <row r="137" spans="1:11" x14ac:dyDescent="0.2">
      <c r="A137" s="134" t="s">
        <v>2215</v>
      </c>
      <c r="B137" s="134" t="s">
        <v>2216</v>
      </c>
      <c r="C137" s="134" t="s">
        <v>2215</v>
      </c>
      <c r="D137" s="135" t="s">
        <v>2216</v>
      </c>
      <c r="E137" s="136" t="s">
        <v>1384</v>
      </c>
      <c r="F137" s="136"/>
      <c r="G137" s="136"/>
      <c r="H137" s="136"/>
      <c r="I137" s="136" t="s">
        <v>1384</v>
      </c>
      <c r="J137" s="136"/>
      <c r="K137" s="136"/>
    </row>
    <row r="138" spans="1:11" x14ac:dyDescent="0.2">
      <c r="A138" s="134" t="s">
        <v>2217</v>
      </c>
      <c r="B138" s="134" t="s">
        <v>2218</v>
      </c>
      <c r="C138" s="134" t="s">
        <v>2217</v>
      </c>
      <c r="D138" s="135" t="s">
        <v>2218</v>
      </c>
      <c r="E138" s="136" t="s">
        <v>1384</v>
      </c>
      <c r="F138" s="136"/>
      <c r="G138" s="136"/>
      <c r="H138" s="136"/>
      <c r="I138" s="136" t="s">
        <v>1384</v>
      </c>
      <c r="J138" s="136"/>
      <c r="K138" s="136"/>
    </row>
    <row r="139" spans="1:11" x14ac:dyDescent="0.2">
      <c r="A139" s="134" t="s">
        <v>2219</v>
      </c>
      <c r="B139" s="134" t="s">
        <v>2220</v>
      </c>
      <c r="C139" s="134" t="s">
        <v>2219</v>
      </c>
      <c r="D139" s="135" t="s">
        <v>2220</v>
      </c>
      <c r="E139" s="136" t="s">
        <v>1384</v>
      </c>
      <c r="F139" s="136"/>
      <c r="G139" s="136"/>
      <c r="H139" s="136"/>
      <c r="I139" s="136" t="s">
        <v>1384</v>
      </c>
      <c r="J139" s="136"/>
      <c r="K139" s="136"/>
    </row>
    <row r="140" spans="1:11" x14ac:dyDescent="0.2">
      <c r="A140" s="134" t="s">
        <v>2221</v>
      </c>
      <c r="B140" s="134" t="s">
        <v>2222</v>
      </c>
      <c r="C140" s="134" t="s">
        <v>2221</v>
      </c>
      <c r="D140" s="135" t="s">
        <v>2222</v>
      </c>
      <c r="E140" s="136" t="s">
        <v>1384</v>
      </c>
      <c r="F140" s="136"/>
      <c r="G140" s="136"/>
      <c r="H140" s="136"/>
      <c r="I140" s="136" t="s">
        <v>1384</v>
      </c>
      <c r="J140" s="136"/>
      <c r="K140" s="136"/>
    </row>
    <row r="141" spans="1:11" x14ac:dyDescent="0.2">
      <c r="A141" s="134" t="s">
        <v>235</v>
      </c>
      <c r="B141" s="134" t="s">
        <v>1567</v>
      </c>
      <c r="C141" s="134" t="s">
        <v>236</v>
      </c>
      <c r="D141" s="135" t="s">
        <v>711</v>
      </c>
      <c r="E141" s="136" t="s">
        <v>1384</v>
      </c>
      <c r="F141" s="136" t="s">
        <v>1384</v>
      </c>
      <c r="G141" s="136" t="s">
        <v>1384</v>
      </c>
      <c r="H141" s="136"/>
      <c r="I141" s="136" t="s">
        <v>1384</v>
      </c>
      <c r="J141" s="136"/>
      <c r="K141" s="136"/>
    </row>
    <row r="142" spans="1:11" x14ac:dyDescent="0.2">
      <c r="A142" s="134" t="s">
        <v>238</v>
      </c>
      <c r="B142" s="134" t="s">
        <v>1568</v>
      </c>
      <c r="C142" s="134" t="s">
        <v>239</v>
      </c>
      <c r="D142" s="135" t="s">
        <v>712</v>
      </c>
      <c r="E142" s="136" t="s">
        <v>1384</v>
      </c>
      <c r="F142" s="136" t="s">
        <v>1384</v>
      </c>
      <c r="G142" s="136" t="s">
        <v>1384</v>
      </c>
      <c r="H142" s="136"/>
      <c r="I142" s="136" t="s">
        <v>1384</v>
      </c>
      <c r="J142" s="136" t="s">
        <v>1384</v>
      </c>
      <c r="K142" s="136"/>
    </row>
    <row r="143" spans="1:11" x14ac:dyDescent="0.2">
      <c r="A143" s="134" t="s">
        <v>241</v>
      </c>
      <c r="B143" s="134" t="s">
        <v>1569</v>
      </c>
      <c r="C143" s="134" t="s">
        <v>242</v>
      </c>
      <c r="D143" s="135" t="s">
        <v>713</v>
      </c>
      <c r="E143" s="136" t="s">
        <v>1384</v>
      </c>
      <c r="F143" s="136" t="s">
        <v>1384</v>
      </c>
      <c r="G143" s="136" t="s">
        <v>1384</v>
      </c>
      <c r="H143" s="136"/>
      <c r="I143" s="136" t="s">
        <v>1384</v>
      </c>
      <c r="J143" s="136" t="s">
        <v>1384</v>
      </c>
      <c r="K143" s="136"/>
    </row>
    <row r="144" spans="1:11" x14ac:dyDescent="0.2">
      <c r="A144" s="134" t="s">
        <v>244</v>
      </c>
      <c r="B144" s="134" t="s">
        <v>1570</v>
      </c>
      <c r="C144" s="134" t="s">
        <v>245</v>
      </c>
      <c r="D144" s="135" t="s">
        <v>714</v>
      </c>
      <c r="E144" s="136" t="s">
        <v>1384</v>
      </c>
      <c r="F144" s="136" t="s">
        <v>1384</v>
      </c>
      <c r="G144" s="136" t="s">
        <v>1384</v>
      </c>
      <c r="H144" s="136"/>
      <c r="I144" s="136" t="s">
        <v>1384</v>
      </c>
      <c r="J144" s="136" t="s">
        <v>1384</v>
      </c>
      <c r="K144" s="136"/>
    </row>
    <row r="145" spans="1:11" x14ac:dyDescent="0.2">
      <c r="A145" s="134" t="s">
        <v>247</v>
      </c>
      <c r="B145" s="134" t="s">
        <v>1571</v>
      </c>
      <c r="C145" s="134" t="s">
        <v>248</v>
      </c>
      <c r="D145" s="135" t="s">
        <v>715</v>
      </c>
      <c r="E145" s="136" t="s">
        <v>1384</v>
      </c>
      <c r="F145" s="136" t="s">
        <v>1384</v>
      </c>
      <c r="G145" s="136" t="s">
        <v>1384</v>
      </c>
      <c r="H145" s="136"/>
      <c r="I145" s="136" t="s">
        <v>1384</v>
      </c>
      <c r="J145" s="136" t="s">
        <v>1384</v>
      </c>
      <c r="K145" s="136"/>
    </row>
    <row r="146" spans="1:11" x14ac:dyDescent="0.2">
      <c r="A146" s="134" t="s">
        <v>250</v>
      </c>
      <c r="B146" s="134" t="s">
        <v>1572</v>
      </c>
      <c r="C146" s="134" t="s">
        <v>251</v>
      </c>
      <c r="D146" s="135" t="s">
        <v>716</v>
      </c>
      <c r="E146" s="136" t="s">
        <v>1384</v>
      </c>
      <c r="F146" s="136" t="s">
        <v>1384</v>
      </c>
      <c r="G146" s="136" t="s">
        <v>1384</v>
      </c>
      <c r="H146" s="136"/>
      <c r="I146" s="136" t="s">
        <v>1384</v>
      </c>
      <c r="J146" s="136" t="s">
        <v>1384</v>
      </c>
      <c r="K146" s="136"/>
    </row>
    <row r="147" spans="1:11" ht="24" x14ac:dyDescent="0.2">
      <c r="A147" s="134" t="s">
        <v>253</v>
      </c>
      <c r="B147" s="134" t="s">
        <v>1573</v>
      </c>
      <c r="C147" s="134" t="s">
        <v>254</v>
      </c>
      <c r="D147" s="135" t="s">
        <v>717</v>
      </c>
      <c r="E147" s="136" t="s">
        <v>1384</v>
      </c>
      <c r="F147" s="136" t="s">
        <v>1384</v>
      </c>
      <c r="G147" s="136" t="s">
        <v>1384</v>
      </c>
      <c r="H147" s="136"/>
      <c r="I147" s="136" t="s">
        <v>1384</v>
      </c>
      <c r="J147" s="136" t="s">
        <v>1384</v>
      </c>
      <c r="K147" s="136"/>
    </row>
    <row r="148" spans="1:11" x14ac:dyDescent="0.2">
      <c r="A148" s="134" t="s">
        <v>718</v>
      </c>
      <c r="B148" s="134" t="s">
        <v>1574</v>
      </c>
      <c r="C148" s="134" t="s">
        <v>267</v>
      </c>
      <c r="D148" s="135" t="s">
        <v>719</v>
      </c>
      <c r="E148" s="136"/>
      <c r="F148" s="136"/>
      <c r="G148" s="136"/>
      <c r="H148" s="136"/>
      <c r="I148" s="136" t="s">
        <v>1384</v>
      </c>
      <c r="J148" s="136"/>
      <c r="K148" s="136"/>
    </row>
    <row r="149" spans="1:11" x14ac:dyDescent="0.2">
      <c r="A149" s="134" t="s">
        <v>720</v>
      </c>
      <c r="B149" s="134" t="s">
        <v>1575</v>
      </c>
      <c r="C149" s="134" t="s">
        <v>267</v>
      </c>
      <c r="D149" s="135" t="s">
        <v>721</v>
      </c>
      <c r="E149" s="136"/>
      <c r="F149" s="136"/>
      <c r="G149" s="136"/>
      <c r="H149" s="136"/>
      <c r="I149" s="136" t="s">
        <v>1384</v>
      </c>
      <c r="J149" s="136"/>
      <c r="K149" s="136"/>
    </row>
    <row r="150" spans="1:11" x14ac:dyDescent="0.2">
      <c r="A150" s="134" t="s">
        <v>722</v>
      </c>
      <c r="B150" s="134" t="s">
        <v>1576</v>
      </c>
      <c r="C150" s="134" t="s">
        <v>267</v>
      </c>
      <c r="D150" s="135" t="s">
        <v>723</v>
      </c>
      <c r="E150" s="136"/>
      <c r="F150" s="136"/>
      <c r="G150" s="136"/>
      <c r="H150" s="136"/>
      <c r="I150" s="136" t="s">
        <v>1384</v>
      </c>
      <c r="J150" s="136"/>
      <c r="K150" s="136"/>
    </row>
    <row r="151" spans="1:11" x14ac:dyDescent="0.2">
      <c r="A151" s="134" t="s">
        <v>724</v>
      </c>
      <c r="B151" s="134" t="s">
        <v>1577</v>
      </c>
      <c r="C151" s="134" t="s">
        <v>267</v>
      </c>
      <c r="D151" s="135" t="s">
        <v>725</v>
      </c>
      <c r="E151" s="136"/>
      <c r="F151" s="136"/>
      <c r="G151" s="136"/>
      <c r="H151" s="136"/>
      <c r="I151" s="136" t="s">
        <v>1384</v>
      </c>
      <c r="J151" s="136"/>
      <c r="K151" s="136"/>
    </row>
    <row r="152" spans="1:11" ht="24" x14ac:dyDescent="0.2">
      <c r="A152" s="134" t="s">
        <v>726</v>
      </c>
      <c r="B152" s="134" t="s">
        <v>1578</v>
      </c>
      <c r="C152" s="134" t="s">
        <v>267</v>
      </c>
      <c r="D152" s="135" t="s">
        <v>727</v>
      </c>
      <c r="E152" s="136"/>
      <c r="F152" s="136"/>
      <c r="G152" s="136"/>
      <c r="H152" s="136"/>
      <c r="I152" s="136" t="s">
        <v>1384</v>
      </c>
      <c r="J152" s="136"/>
      <c r="K152" s="136"/>
    </row>
    <row r="153" spans="1:11" ht="24" x14ac:dyDescent="0.2">
      <c r="A153" s="134" t="s">
        <v>728</v>
      </c>
      <c r="B153" s="134" t="s">
        <v>1579</v>
      </c>
      <c r="C153" s="134" t="s">
        <v>267</v>
      </c>
      <c r="D153" s="135" t="s">
        <v>729</v>
      </c>
      <c r="E153" s="136"/>
      <c r="F153" s="136"/>
      <c r="G153" s="136"/>
      <c r="H153" s="136"/>
      <c r="I153" s="136" t="s">
        <v>1384</v>
      </c>
      <c r="J153" s="136"/>
      <c r="K153" s="136"/>
    </row>
    <row r="154" spans="1:11" x14ac:dyDescent="0.2">
      <c r="A154" s="134" t="s">
        <v>730</v>
      </c>
      <c r="B154" s="134" t="s">
        <v>1580</v>
      </c>
      <c r="C154" s="134" t="s">
        <v>267</v>
      </c>
      <c r="D154" s="135" t="s">
        <v>731</v>
      </c>
      <c r="E154" s="136"/>
      <c r="F154" s="136"/>
      <c r="G154" s="136"/>
      <c r="H154" s="136"/>
      <c r="I154" s="136" t="s">
        <v>1384</v>
      </c>
      <c r="J154" s="136"/>
      <c r="K154" s="136"/>
    </row>
    <row r="155" spans="1:11" ht="24" x14ac:dyDescent="0.2">
      <c r="A155" s="134" t="s">
        <v>732</v>
      </c>
      <c r="B155" s="134" t="s">
        <v>1581</v>
      </c>
      <c r="C155" s="134" t="s">
        <v>267</v>
      </c>
      <c r="D155" s="135" t="s">
        <v>733</v>
      </c>
      <c r="E155" s="136"/>
      <c r="F155" s="136"/>
      <c r="G155" s="136"/>
      <c r="H155" s="136"/>
      <c r="I155" s="136" t="s">
        <v>1384</v>
      </c>
      <c r="J155" s="136"/>
      <c r="K155" s="136"/>
    </row>
    <row r="156" spans="1:11" x14ac:dyDescent="0.2">
      <c r="A156" s="134" t="s">
        <v>734</v>
      </c>
      <c r="B156" s="134" t="s">
        <v>1582</v>
      </c>
      <c r="C156" s="134" t="s">
        <v>267</v>
      </c>
      <c r="D156" s="135" t="s">
        <v>735</v>
      </c>
      <c r="E156" s="136"/>
      <c r="F156" s="136"/>
      <c r="G156" s="136"/>
      <c r="H156" s="136"/>
      <c r="I156" s="136" t="s">
        <v>1384</v>
      </c>
      <c r="J156" s="136"/>
      <c r="K156" s="136"/>
    </row>
    <row r="157" spans="1:11" x14ac:dyDescent="0.2">
      <c r="A157" s="134" t="s">
        <v>736</v>
      </c>
      <c r="B157" s="134" t="s">
        <v>1583</v>
      </c>
      <c r="C157" s="134" t="s">
        <v>260</v>
      </c>
      <c r="D157" s="135" t="s">
        <v>737</v>
      </c>
      <c r="E157" s="136"/>
      <c r="F157" s="136"/>
      <c r="G157" s="136"/>
      <c r="H157" s="136"/>
      <c r="I157" s="136" t="s">
        <v>1384</v>
      </c>
      <c r="J157" s="136"/>
      <c r="K157" s="136"/>
    </row>
    <row r="158" spans="1:11" ht="24" x14ac:dyDescent="0.2">
      <c r="A158" s="134" t="s">
        <v>738</v>
      </c>
      <c r="B158" s="134" t="s">
        <v>1584</v>
      </c>
      <c r="C158" s="134" t="s">
        <v>260</v>
      </c>
      <c r="D158" s="135" t="s">
        <v>739</v>
      </c>
      <c r="E158" s="136"/>
      <c r="F158" s="136"/>
      <c r="G158" s="136"/>
      <c r="H158" s="136"/>
      <c r="I158" s="136" t="s">
        <v>1384</v>
      </c>
      <c r="J158" s="136"/>
      <c r="K158" s="136"/>
    </row>
    <row r="159" spans="1:11" x14ac:dyDescent="0.2">
      <c r="A159" s="134" t="s">
        <v>740</v>
      </c>
      <c r="B159" s="134" t="s">
        <v>1588</v>
      </c>
      <c r="C159" s="134" t="s">
        <v>260</v>
      </c>
      <c r="D159" s="135" t="s">
        <v>741</v>
      </c>
      <c r="E159" s="136"/>
      <c r="F159" s="136"/>
      <c r="G159" s="136"/>
      <c r="H159" s="136"/>
      <c r="I159" s="136" t="s">
        <v>1384</v>
      </c>
      <c r="J159" s="136"/>
      <c r="K159" s="136"/>
    </row>
    <row r="160" spans="1:11" ht="24" x14ac:dyDescent="0.2">
      <c r="A160" s="134" t="s">
        <v>742</v>
      </c>
      <c r="B160" s="134" t="s">
        <v>1589</v>
      </c>
      <c r="C160" s="134" t="s">
        <v>260</v>
      </c>
      <c r="D160" s="135" t="s">
        <v>743</v>
      </c>
      <c r="E160" s="136"/>
      <c r="F160" s="136"/>
      <c r="G160" s="136"/>
      <c r="H160" s="136"/>
      <c r="I160" s="136" t="s">
        <v>1384</v>
      </c>
      <c r="J160" s="136"/>
      <c r="K160" s="136"/>
    </row>
    <row r="161" spans="1:11" x14ac:dyDescent="0.2">
      <c r="A161" s="134" t="s">
        <v>744</v>
      </c>
      <c r="B161" s="134" t="s">
        <v>1593</v>
      </c>
      <c r="C161" s="134" t="s">
        <v>260</v>
      </c>
      <c r="D161" s="135" t="s">
        <v>745</v>
      </c>
      <c r="E161" s="136"/>
      <c r="F161" s="136"/>
      <c r="G161" s="136"/>
      <c r="H161" s="136"/>
      <c r="I161" s="136" t="s">
        <v>1384</v>
      </c>
      <c r="J161" s="136"/>
      <c r="K161" s="136"/>
    </row>
    <row r="162" spans="1:11" ht="24" x14ac:dyDescent="0.2">
      <c r="A162" s="134" t="s">
        <v>746</v>
      </c>
      <c r="B162" s="134" t="s">
        <v>1594</v>
      </c>
      <c r="C162" s="134" t="s">
        <v>260</v>
      </c>
      <c r="D162" s="135" t="s">
        <v>2182</v>
      </c>
      <c r="E162" s="136"/>
      <c r="F162" s="136"/>
      <c r="G162" s="136"/>
      <c r="H162" s="136"/>
      <c r="I162" s="136" t="s">
        <v>1384</v>
      </c>
      <c r="J162" s="136"/>
      <c r="K162" s="136"/>
    </row>
    <row r="163" spans="1:11" x14ac:dyDescent="0.2">
      <c r="A163" s="134" t="s">
        <v>748</v>
      </c>
      <c r="B163" s="134" t="s">
        <v>1598</v>
      </c>
      <c r="C163" s="134" t="s">
        <v>262</v>
      </c>
      <c r="D163" s="135" t="s">
        <v>749</v>
      </c>
      <c r="E163" s="136" t="s">
        <v>1384</v>
      </c>
      <c r="F163" s="136" t="s">
        <v>1384</v>
      </c>
      <c r="G163" s="136" t="s">
        <v>1384</v>
      </c>
      <c r="H163" s="136"/>
      <c r="I163" s="136" t="s">
        <v>1384</v>
      </c>
      <c r="J163" s="136"/>
      <c r="K163" s="136"/>
    </row>
    <row r="164" spans="1:11" ht="24" x14ac:dyDescent="0.2">
      <c r="A164" s="134" t="s">
        <v>750</v>
      </c>
      <c r="B164" s="134" t="s">
        <v>1599</v>
      </c>
      <c r="C164" s="134" t="e">
        <v>#N/A</v>
      </c>
      <c r="D164" s="135" t="s">
        <v>751</v>
      </c>
      <c r="E164" s="136"/>
      <c r="F164" s="136"/>
      <c r="G164" s="136"/>
      <c r="H164" s="136"/>
      <c r="I164" s="136" t="s">
        <v>1384</v>
      </c>
      <c r="J164" s="136"/>
      <c r="K164" s="136"/>
    </row>
    <row r="165" spans="1:11" ht="24" x14ac:dyDescent="0.2">
      <c r="A165" s="134" t="s">
        <v>752</v>
      </c>
      <c r="B165" s="134" t="s">
        <v>1600</v>
      </c>
      <c r="C165" s="134" t="e">
        <v>#N/A</v>
      </c>
      <c r="D165" s="135" t="s">
        <v>753</v>
      </c>
      <c r="E165" s="136"/>
      <c r="F165" s="136"/>
      <c r="G165" s="136"/>
      <c r="H165" s="136"/>
      <c r="I165" s="136" t="s">
        <v>1384</v>
      </c>
      <c r="J165" s="136"/>
      <c r="K165" s="136"/>
    </row>
    <row r="166" spans="1:11" ht="24" x14ac:dyDescent="0.2">
      <c r="A166" s="134" t="s">
        <v>754</v>
      </c>
      <c r="B166" s="134" t="s">
        <v>1604</v>
      </c>
      <c r="C166" s="134" t="e">
        <v>#N/A</v>
      </c>
      <c r="D166" s="135" t="s">
        <v>755</v>
      </c>
      <c r="E166" s="136"/>
      <c r="F166" s="136"/>
      <c r="G166" s="136"/>
      <c r="H166" s="136"/>
      <c r="I166" s="136" t="s">
        <v>1384</v>
      </c>
      <c r="J166" s="136"/>
      <c r="K166" s="136"/>
    </row>
    <row r="167" spans="1:11" ht="24" x14ac:dyDescent="0.2">
      <c r="A167" s="134" t="s">
        <v>756</v>
      </c>
      <c r="B167" s="134" t="s">
        <v>1605</v>
      </c>
      <c r="C167" s="134" t="e">
        <v>#N/A</v>
      </c>
      <c r="D167" s="135" t="s">
        <v>757</v>
      </c>
      <c r="E167" s="136"/>
      <c r="F167" s="136"/>
      <c r="G167" s="136"/>
      <c r="H167" s="136"/>
      <c r="I167" s="136" t="s">
        <v>1384</v>
      </c>
      <c r="J167" s="136"/>
      <c r="K167" s="136"/>
    </row>
    <row r="168" spans="1:11" ht="24" x14ac:dyDescent="0.2">
      <c r="A168" s="134" t="s">
        <v>758</v>
      </c>
      <c r="B168" s="134" t="s">
        <v>1609</v>
      </c>
      <c r="C168" s="134" t="e">
        <v>#N/A</v>
      </c>
      <c r="D168" s="135" t="s">
        <v>759</v>
      </c>
      <c r="E168" s="136"/>
      <c r="F168" s="136"/>
      <c r="G168" s="136"/>
      <c r="H168" s="136"/>
      <c r="I168" s="136" t="s">
        <v>1384</v>
      </c>
      <c r="J168" s="136"/>
      <c r="K168" s="136"/>
    </row>
    <row r="169" spans="1:11" ht="24" x14ac:dyDescent="0.2">
      <c r="A169" s="134" t="s">
        <v>760</v>
      </c>
      <c r="B169" s="134" t="s">
        <v>1610</v>
      </c>
      <c r="C169" s="134" t="e">
        <v>#N/A</v>
      </c>
      <c r="D169" s="135" t="s">
        <v>761</v>
      </c>
      <c r="E169" s="136"/>
      <c r="F169" s="136"/>
      <c r="G169" s="136"/>
      <c r="H169" s="136"/>
      <c r="I169" s="136" t="s">
        <v>1384</v>
      </c>
      <c r="J169" s="136"/>
      <c r="K169" s="136"/>
    </row>
    <row r="170" spans="1:11" x14ac:dyDescent="0.2">
      <c r="A170" s="134" t="s">
        <v>762</v>
      </c>
      <c r="B170" s="134" t="s">
        <v>1614</v>
      </c>
      <c r="C170" s="134" t="e">
        <v>#N/A</v>
      </c>
      <c r="D170" s="135" t="s">
        <v>763</v>
      </c>
      <c r="E170" s="136"/>
      <c r="F170" s="136"/>
      <c r="G170" s="136"/>
      <c r="H170" s="136"/>
      <c r="I170" s="136" t="s">
        <v>1384</v>
      </c>
      <c r="J170" s="136"/>
      <c r="K170" s="136"/>
    </row>
    <row r="171" spans="1:11" ht="24" x14ac:dyDescent="0.2">
      <c r="A171" s="134" t="s">
        <v>764</v>
      </c>
      <c r="B171" s="134" t="s">
        <v>1615</v>
      </c>
      <c r="C171" s="134" t="e">
        <v>#N/A</v>
      </c>
      <c r="D171" s="135" t="s">
        <v>765</v>
      </c>
      <c r="E171" s="136"/>
      <c r="F171" s="136"/>
      <c r="G171" s="136"/>
      <c r="H171" s="136"/>
      <c r="I171" s="136" t="s">
        <v>1384</v>
      </c>
      <c r="J171" s="136"/>
      <c r="K171" s="136"/>
    </row>
    <row r="172" spans="1:11" ht="24" x14ac:dyDescent="0.2">
      <c r="A172" s="134" t="s">
        <v>766</v>
      </c>
      <c r="B172" s="134" t="s">
        <v>1619</v>
      </c>
      <c r="C172" s="134" t="e">
        <v>#N/A</v>
      </c>
      <c r="D172" s="135" t="s">
        <v>767</v>
      </c>
      <c r="E172" s="136"/>
      <c r="F172" s="136"/>
      <c r="G172" s="136"/>
      <c r="H172" s="136"/>
      <c r="I172" s="136" t="s">
        <v>1384</v>
      </c>
      <c r="J172" s="136"/>
      <c r="K172" s="136"/>
    </row>
    <row r="173" spans="1:11" ht="36" x14ac:dyDescent="0.2">
      <c r="A173" s="134" t="s">
        <v>768</v>
      </c>
      <c r="B173" s="134" t="s">
        <v>1621</v>
      </c>
      <c r="C173" s="134" t="e">
        <v>#N/A</v>
      </c>
      <c r="D173" s="135" t="s">
        <v>769</v>
      </c>
      <c r="E173" s="136"/>
      <c r="F173" s="136"/>
      <c r="G173" s="136"/>
      <c r="H173" s="136"/>
      <c r="I173" s="136" t="s">
        <v>1384</v>
      </c>
      <c r="J173" s="136"/>
      <c r="K173" s="136"/>
    </row>
    <row r="174" spans="1:11" x14ac:dyDescent="0.2">
      <c r="A174" s="134" t="s">
        <v>770</v>
      </c>
      <c r="B174" s="134" t="s">
        <v>1624</v>
      </c>
      <c r="C174" s="134" t="s">
        <v>267</v>
      </c>
      <c r="D174" s="135" t="s">
        <v>771</v>
      </c>
      <c r="E174" s="136"/>
      <c r="F174" s="136"/>
      <c r="G174" s="136"/>
      <c r="H174" s="136"/>
      <c r="I174" s="136" t="s">
        <v>1384</v>
      </c>
      <c r="J174" s="136"/>
      <c r="K174" s="136"/>
    </row>
    <row r="175" spans="1:11" x14ac:dyDescent="0.2">
      <c r="A175" s="134" t="s">
        <v>772</v>
      </c>
      <c r="B175" s="134" t="s">
        <v>1625</v>
      </c>
      <c r="C175" s="134" t="s">
        <v>267</v>
      </c>
      <c r="D175" s="135" t="s">
        <v>773</v>
      </c>
      <c r="E175" s="136"/>
      <c r="F175" s="136"/>
      <c r="G175" s="136"/>
      <c r="H175" s="136"/>
      <c r="I175" s="136" t="s">
        <v>1384</v>
      </c>
      <c r="J175" s="136"/>
      <c r="K175" s="136"/>
    </row>
    <row r="176" spans="1:11" x14ac:dyDescent="0.2">
      <c r="A176" s="134" t="s">
        <v>774</v>
      </c>
      <c r="B176" s="134" t="s">
        <v>1626</v>
      </c>
      <c r="C176" s="134" t="s">
        <v>267</v>
      </c>
      <c r="D176" s="135" t="s">
        <v>775</v>
      </c>
      <c r="E176" s="136"/>
      <c r="F176" s="136"/>
      <c r="G176" s="136"/>
      <c r="H176" s="136"/>
      <c r="I176" s="136" t="s">
        <v>1384</v>
      </c>
      <c r="J176" s="136"/>
      <c r="K176" s="136"/>
    </row>
    <row r="177" spans="1:11" x14ac:dyDescent="0.2">
      <c r="A177" s="134" t="s">
        <v>776</v>
      </c>
      <c r="B177" s="134" t="s">
        <v>1627</v>
      </c>
      <c r="C177" s="134" t="s">
        <v>267</v>
      </c>
      <c r="D177" s="135" t="s">
        <v>777</v>
      </c>
      <c r="E177" s="136"/>
      <c r="F177" s="136"/>
      <c r="G177" s="136"/>
      <c r="H177" s="136"/>
      <c r="I177" s="136" t="s">
        <v>1384</v>
      </c>
      <c r="J177" s="136"/>
      <c r="K177" s="136"/>
    </row>
    <row r="178" spans="1:11" x14ac:dyDescent="0.2">
      <c r="A178" s="134" t="s">
        <v>778</v>
      </c>
      <c r="B178" s="134" t="s">
        <v>1628</v>
      </c>
      <c r="C178" s="134" t="s">
        <v>267</v>
      </c>
      <c r="D178" s="135" t="s">
        <v>779</v>
      </c>
      <c r="E178" s="136"/>
      <c r="F178" s="136"/>
      <c r="G178" s="136"/>
      <c r="H178" s="136"/>
      <c r="I178" s="136" t="s">
        <v>1384</v>
      </c>
      <c r="J178" s="136"/>
      <c r="K178" s="136"/>
    </row>
    <row r="179" spans="1:11" x14ac:dyDescent="0.2">
      <c r="A179" s="134" t="s">
        <v>780</v>
      </c>
      <c r="B179" s="134" t="s">
        <v>1629</v>
      </c>
      <c r="C179" s="134" t="s">
        <v>267</v>
      </c>
      <c r="D179" s="135" t="s">
        <v>781</v>
      </c>
      <c r="E179" s="136"/>
      <c r="F179" s="136"/>
      <c r="G179" s="136"/>
      <c r="H179" s="136"/>
      <c r="I179" s="136" t="s">
        <v>1384</v>
      </c>
      <c r="J179" s="136"/>
      <c r="K179" s="136"/>
    </row>
    <row r="180" spans="1:11" x14ac:dyDescent="0.2">
      <c r="A180" s="134" t="s">
        <v>782</v>
      </c>
      <c r="B180" s="134" t="s">
        <v>1630</v>
      </c>
      <c r="C180" s="134" t="s">
        <v>267</v>
      </c>
      <c r="D180" s="135" t="s">
        <v>783</v>
      </c>
      <c r="E180" s="136"/>
      <c r="F180" s="136"/>
      <c r="G180" s="136"/>
      <c r="H180" s="136"/>
      <c r="I180" s="136" t="s">
        <v>1384</v>
      </c>
      <c r="J180" s="136"/>
      <c r="K180" s="136"/>
    </row>
    <row r="181" spans="1:11" x14ac:dyDescent="0.2">
      <c r="A181" s="134" t="s">
        <v>784</v>
      </c>
      <c r="B181" s="134" t="s">
        <v>1631</v>
      </c>
      <c r="C181" s="134" t="s">
        <v>267</v>
      </c>
      <c r="D181" s="135" t="s">
        <v>785</v>
      </c>
      <c r="E181" s="136"/>
      <c r="F181" s="136"/>
      <c r="G181" s="136"/>
      <c r="H181" s="136"/>
      <c r="I181" s="136" t="s">
        <v>1384</v>
      </c>
      <c r="J181" s="136"/>
      <c r="K181" s="136"/>
    </row>
    <row r="182" spans="1:11" x14ac:dyDescent="0.2">
      <c r="A182" s="134" t="s">
        <v>786</v>
      </c>
      <c r="B182" s="134" t="s">
        <v>1632</v>
      </c>
      <c r="C182" s="134" t="s">
        <v>267</v>
      </c>
      <c r="D182" s="135" t="s">
        <v>787</v>
      </c>
      <c r="E182" s="136"/>
      <c r="F182" s="136"/>
      <c r="G182" s="136"/>
      <c r="H182" s="136"/>
      <c r="I182" s="136" t="s">
        <v>1384</v>
      </c>
      <c r="J182" s="136"/>
      <c r="K182" s="136"/>
    </row>
    <row r="183" spans="1:11" x14ac:dyDescent="0.2">
      <c r="A183" s="134" t="s">
        <v>788</v>
      </c>
      <c r="B183" s="134" t="s">
        <v>1633</v>
      </c>
      <c r="C183" s="134" t="s">
        <v>267</v>
      </c>
      <c r="D183" s="135" t="s">
        <v>789</v>
      </c>
      <c r="E183" s="136"/>
      <c r="F183" s="136"/>
      <c r="G183" s="136"/>
      <c r="H183" s="136"/>
      <c r="I183" s="136" t="s">
        <v>1384</v>
      </c>
      <c r="J183" s="136"/>
      <c r="K183" s="136"/>
    </row>
    <row r="184" spans="1:11" x14ac:dyDescent="0.2">
      <c r="A184" s="134" t="s">
        <v>790</v>
      </c>
      <c r="B184" s="134" t="s">
        <v>1634</v>
      </c>
      <c r="C184" s="134" t="s">
        <v>267</v>
      </c>
      <c r="D184" s="135" t="s">
        <v>791</v>
      </c>
      <c r="E184" s="136"/>
      <c r="F184" s="136"/>
      <c r="G184" s="136"/>
      <c r="H184" s="136"/>
      <c r="I184" s="136" t="s">
        <v>1384</v>
      </c>
      <c r="J184" s="136"/>
      <c r="K184" s="136"/>
    </row>
    <row r="185" spans="1:11" x14ac:dyDescent="0.2">
      <c r="A185" s="134" t="s">
        <v>792</v>
      </c>
      <c r="B185" s="134" t="s">
        <v>1635</v>
      </c>
      <c r="C185" s="134" t="s">
        <v>267</v>
      </c>
      <c r="D185" s="135" t="s">
        <v>793</v>
      </c>
      <c r="E185" s="136"/>
      <c r="F185" s="136"/>
      <c r="G185" s="136"/>
      <c r="H185" s="136"/>
      <c r="I185" s="136" t="s">
        <v>1384</v>
      </c>
      <c r="J185" s="136"/>
      <c r="K185" s="136"/>
    </row>
    <row r="186" spans="1:11" x14ac:dyDescent="0.2">
      <c r="A186" s="134" t="s">
        <v>794</v>
      </c>
      <c r="B186" s="134" t="s">
        <v>1636</v>
      </c>
      <c r="C186" s="134" t="s">
        <v>267</v>
      </c>
      <c r="D186" s="135" t="s">
        <v>795</v>
      </c>
      <c r="E186" s="136"/>
      <c r="F186" s="136"/>
      <c r="G186" s="136"/>
      <c r="H186" s="136"/>
      <c r="I186" s="136" t="s">
        <v>1384</v>
      </c>
      <c r="J186" s="136"/>
      <c r="K186" s="136"/>
    </row>
    <row r="187" spans="1:11" x14ac:dyDescent="0.2">
      <c r="A187" s="134" t="s">
        <v>796</v>
      </c>
      <c r="B187" s="134" t="s">
        <v>1637</v>
      </c>
      <c r="C187" s="134" t="s">
        <v>267</v>
      </c>
      <c r="D187" s="135" t="s">
        <v>2183</v>
      </c>
      <c r="E187" s="136"/>
      <c r="F187" s="136"/>
      <c r="G187" s="136"/>
      <c r="H187" s="136"/>
      <c r="I187" s="136" t="s">
        <v>1384</v>
      </c>
      <c r="J187" s="136"/>
      <c r="K187" s="136"/>
    </row>
    <row r="188" spans="1:11" ht="36" x14ac:dyDescent="0.2">
      <c r="A188" s="134" t="s">
        <v>798</v>
      </c>
      <c r="B188" s="134" t="s">
        <v>1644</v>
      </c>
      <c r="C188" s="134" t="s">
        <v>267</v>
      </c>
      <c r="D188" s="135" t="s">
        <v>2184</v>
      </c>
      <c r="E188" s="136"/>
      <c r="F188" s="136"/>
      <c r="G188" s="136"/>
      <c r="H188" s="136"/>
      <c r="I188" s="136" t="s">
        <v>1384</v>
      </c>
      <c r="J188" s="136"/>
      <c r="K188" s="136"/>
    </row>
    <row r="189" spans="1:11" ht="24" x14ac:dyDescent="0.2">
      <c r="A189" s="134" t="s">
        <v>800</v>
      </c>
      <c r="B189" s="134" t="s">
        <v>1651</v>
      </c>
      <c r="C189" s="134" t="s">
        <v>267</v>
      </c>
      <c r="D189" s="135" t="s">
        <v>2185</v>
      </c>
      <c r="E189" s="136"/>
      <c r="F189" s="136"/>
      <c r="G189" s="136"/>
      <c r="H189" s="136"/>
      <c r="I189" s="136" t="s">
        <v>1384</v>
      </c>
      <c r="J189" s="136"/>
      <c r="K189" s="136"/>
    </row>
    <row r="190" spans="1:11" ht="36" x14ac:dyDescent="0.2">
      <c r="A190" s="134" t="s">
        <v>802</v>
      </c>
      <c r="B190" s="134" t="s">
        <v>1658</v>
      </c>
      <c r="C190" s="134" t="s">
        <v>267</v>
      </c>
      <c r="D190" s="135" t="s">
        <v>2186</v>
      </c>
      <c r="E190" s="136"/>
      <c r="F190" s="136"/>
      <c r="G190" s="136"/>
      <c r="H190" s="136"/>
      <c r="I190" s="136" t="s">
        <v>1384</v>
      </c>
      <c r="J190" s="136"/>
      <c r="K190" s="136"/>
    </row>
    <row r="191" spans="1:11" ht="36" x14ac:dyDescent="0.2">
      <c r="A191" s="134" t="s">
        <v>804</v>
      </c>
      <c r="B191" s="134" t="s">
        <v>1665</v>
      </c>
      <c r="C191" s="134" t="s">
        <v>267</v>
      </c>
      <c r="D191" s="135" t="s">
        <v>2187</v>
      </c>
      <c r="E191" s="136"/>
      <c r="F191" s="136"/>
      <c r="G191" s="136"/>
      <c r="H191" s="136"/>
      <c r="I191" s="136" t="s">
        <v>1384</v>
      </c>
      <c r="J191" s="136"/>
      <c r="K191" s="136"/>
    </row>
    <row r="192" spans="1:11" ht="36" x14ac:dyDescent="0.2">
      <c r="A192" s="134" t="s">
        <v>806</v>
      </c>
      <c r="B192" s="134" t="s">
        <v>1672</v>
      </c>
      <c r="C192" s="134" t="s">
        <v>267</v>
      </c>
      <c r="D192" s="135" t="s">
        <v>2188</v>
      </c>
      <c r="E192" s="136"/>
      <c r="F192" s="136"/>
      <c r="G192" s="136"/>
      <c r="H192" s="136"/>
      <c r="I192" s="136" t="s">
        <v>1384</v>
      </c>
      <c r="J192" s="136"/>
      <c r="K192" s="136"/>
    </row>
    <row r="193" spans="1:11" ht="36" x14ac:dyDescent="0.2">
      <c r="A193" s="134" t="s">
        <v>808</v>
      </c>
      <c r="B193" s="134" t="s">
        <v>1679</v>
      </c>
      <c r="C193" s="134" t="s">
        <v>267</v>
      </c>
      <c r="D193" s="135" t="s">
        <v>2189</v>
      </c>
      <c r="E193" s="136"/>
      <c r="F193" s="136"/>
      <c r="G193" s="136"/>
      <c r="H193" s="136"/>
      <c r="I193" s="136" t="s">
        <v>1384</v>
      </c>
      <c r="J193" s="136"/>
      <c r="K193" s="136"/>
    </row>
    <row r="194" spans="1:11" ht="24" x14ac:dyDescent="0.2">
      <c r="A194" s="134" t="s">
        <v>810</v>
      </c>
      <c r="B194" s="134" t="s">
        <v>1686</v>
      </c>
      <c r="C194" s="134" t="s">
        <v>267</v>
      </c>
      <c r="D194" s="135" t="s">
        <v>811</v>
      </c>
      <c r="E194" s="136"/>
      <c r="F194" s="136"/>
      <c r="G194" s="136"/>
      <c r="H194" s="136"/>
      <c r="I194" s="136" t="s">
        <v>1384</v>
      </c>
      <c r="J194" s="136"/>
      <c r="K194" s="136"/>
    </row>
    <row r="195" spans="1:11" x14ac:dyDescent="0.2">
      <c r="A195" s="134" t="s">
        <v>812</v>
      </c>
      <c r="B195" s="134" t="s">
        <v>1693</v>
      </c>
      <c r="C195" s="134" t="s">
        <v>267</v>
      </c>
      <c r="D195" s="135" t="s">
        <v>813</v>
      </c>
      <c r="E195" s="136"/>
      <c r="F195" s="136"/>
      <c r="G195" s="136"/>
      <c r="H195" s="136"/>
      <c r="I195" s="136" t="s">
        <v>1384</v>
      </c>
      <c r="J195" s="136"/>
      <c r="K195" s="136"/>
    </row>
    <row r="196" spans="1:11" x14ac:dyDescent="0.2">
      <c r="A196" s="134" t="s">
        <v>814</v>
      </c>
      <c r="B196" s="134" t="s">
        <v>1694</v>
      </c>
      <c r="C196" s="134" t="s">
        <v>267</v>
      </c>
      <c r="D196" s="135" t="s">
        <v>815</v>
      </c>
      <c r="E196" s="136"/>
      <c r="F196" s="136"/>
      <c r="G196" s="136"/>
      <c r="H196" s="136"/>
      <c r="I196" s="136" t="s">
        <v>1384</v>
      </c>
      <c r="J196" s="136"/>
      <c r="K196" s="136"/>
    </row>
    <row r="197" spans="1:11" x14ac:dyDescent="0.2">
      <c r="A197" s="134" t="s">
        <v>816</v>
      </c>
      <c r="B197" s="134" t="s">
        <v>1695</v>
      </c>
      <c r="C197" s="134" t="s">
        <v>267</v>
      </c>
      <c r="D197" s="135" t="s">
        <v>817</v>
      </c>
      <c r="E197" s="136"/>
      <c r="F197" s="136"/>
      <c r="G197" s="136"/>
      <c r="H197" s="136"/>
      <c r="I197" s="136" t="s">
        <v>1384</v>
      </c>
      <c r="J197" s="136"/>
      <c r="K197" s="136"/>
    </row>
    <row r="198" spans="1:11" x14ac:dyDescent="0.2">
      <c r="A198" s="134" t="s">
        <v>818</v>
      </c>
      <c r="B198" s="134" t="s">
        <v>1696</v>
      </c>
      <c r="C198" s="134" t="s">
        <v>267</v>
      </c>
      <c r="D198" s="135" t="s">
        <v>819</v>
      </c>
      <c r="E198" s="136"/>
      <c r="F198" s="136"/>
      <c r="G198" s="136"/>
      <c r="H198" s="136"/>
      <c r="I198" s="136" t="s">
        <v>1384</v>
      </c>
      <c r="J198" s="136"/>
      <c r="K198" s="136"/>
    </row>
    <row r="199" spans="1:11" x14ac:dyDescent="0.2">
      <c r="A199" s="134" t="s">
        <v>820</v>
      </c>
      <c r="B199" s="134" t="s">
        <v>1697</v>
      </c>
      <c r="C199" s="134" t="s">
        <v>267</v>
      </c>
      <c r="D199" s="135" t="s">
        <v>821</v>
      </c>
      <c r="E199" s="136"/>
      <c r="F199" s="136"/>
      <c r="G199" s="136"/>
      <c r="H199" s="136"/>
      <c r="I199" s="136" t="s">
        <v>1384</v>
      </c>
      <c r="J199" s="136"/>
      <c r="K199" s="136"/>
    </row>
    <row r="200" spans="1:11" ht="24" x14ac:dyDescent="0.2">
      <c r="A200" s="134" t="s">
        <v>822</v>
      </c>
      <c r="B200" s="134" t="s">
        <v>1698</v>
      </c>
      <c r="C200" s="134" t="s">
        <v>267</v>
      </c>
      <c r="D200" s="135" t="s">
        <v>823</v>
      </c>
      <c r="E200" s="136"/>
      <c r="F200" s="136"/>
      <c r="G200" s="136"/>
      <c r="H200" s="136"/>
      <c r="I200" s="136" t="s">
        <v>1384</v>
      </c>
      <c r="J200" s="136"/>
      <c r="K200" s="136"/>
    </row>
    <row r="201" spans="1:11" x14ac:dyDescent="0.2">
      <c r="A201" s="134" t="s">
        <v>824</v>
      </c>
      <c r="B201" s="134" t="s">
        <v>1699</v>
      </c>
      <c r="C201" s="134" t="s">
        <v>267</v>
      </c>
      <c r="D201" s="135" t="s">
        <v>825</v>
      </c>
      <c r="E201" s="136"/>
      <c r="F201" s="136"/>
      <c r="G201" s="136"/>
      <c r="H201" s="136"/>
      <c r="I201" s="136" t="s">
        <v>1384</v>
      </c>
      <c r="J201" s="136"/>
      <c r="K201" s="136"/>
    </row>
    <row r="202" spans="1:11" x14ac:dyDescent="0.2">
      <c r="A202" s="134" t="s">
        <v>826</v>
      </c>
      <c r="B202" s="134" t="s">
        <v>1700</v>
      </c>
      <c r="C202" s="134" t="s">
        <v>267</v>
      </c>
      <c r="D202" s="135" t="s">
        <v>827</v>
      </c>
      <c r="E202" s="136"/>
      <c r="F202" s="136"/>
      <c r="G202" s="136"/>
      <c r="H202" s="136"/>
      <c r="I202" s="136" t="s">
        <v>1384</v>
      </c>
      <c r="J202" s="136"/>
      <c r="K202" s="136"/>
    </row>
    <row r="203" spans="1:11" x14ac:dyDescent="0.2">
      <c r="A203" s="134" t="s">
        <v>828</v>
      </c>
      <c r="B203" s="134" t="s">
        <v>1701</v>
      </c>
      <c r="C203" s="134" t="s">
        <v>267</v>
      </c>
      <c r="D203" s="135" t="s">
        <v>829</v>
      </c>
      <c r="E203" s="136"/>
      <c r="F203" s="136"/>
      <c r="G203" s="136"/>
      <c r="H203" s="136"/>
      <c r="I203" s="136" t="s">
        <v>1384</v>
      </c>
      <c r="J203" s="136"/>
      <c r="K203" s="136"/>
    </row>
    <row r="204" spans="1:11" x14ac:dyDescent="0.2">
      <c r="A204" s="134" t="s">
        <v>830</v>
      </c>
      <c r="B204" s="134" t="s">
        <v>1702</v>
      </c>
      <c r="C204" s="134" t="s">
        <v>267</v>
      </c>
      <c r="D204" s="135" t="s">
        <v>831</v>
      </c>
      <c r="E204" s="136"/>
      <c r="F204" s="136"/>
      <c r="G204" s="136"/>
      <c r="H204" s="136"/>
      <c r="I204" s="136" t="s">
        <v>1384</v>
      </c>
      <c r="J204" s="136"/>
      <c r="K204" s="136"/>
    </row>
    <row r="205" spans="1:11" ht="24" x14ac:dyDescent="0.2">
      <c r="A205" s="134" t="s">
        <v>832</v>
      </c>
      <c r="B205" s="134" t="s">
        <v>1703</v>
      </c>
      <c r="C205" s="134" t="s">
        <v>267</v>
      </c>
      <c r="D205" s="135" t="s">
        <v>833</v>
      </c>
      <c r="E205" s="136"/>
      <c r="F205" s="136"/>
      <c r="G205" s="136"/>
      <c r="H205" s="136"/>
      <c r="I205" s="136" t="s">
        <v>1384</v>
      </c>
      <c r="J205" s="136"/>
      <c r="K205" s="136"/>
    </row>
    <row r="206" spans="1:11" ht="24" x14ac:dyDescent="0.2">
      <c r="A206" s="134" t="s">
        <v>834</v>
      </c>
      <c r="B206" s="134" t="s">
        <v>1704</v>
      </c>
      <c r="C206" s="134" t="s">
        <v>267</v>
      </c>
      <c r="D206" s="135" t="s">
        <v>835</v>
      </c>
      <c r="E206" s="136"/>
      <c r="F206" s="136"/>
      <c r="G206" s="136"/>
      <c r="H206" s="136"/>
      <c r="I206" s="136" t="s">
        <v>1384</v>
      </c>
      <c r="J206" s="136"/>
      <c r="K206" s="136"/>
    </row>
    <row r="207" spans="1:11" x14ac:dyDescent="0.2">
      <c r="A207" s="134" t="s">
        <v>836</v>
      </c>
      <c r="B207" s="134" t="s">
        <v>1705</v>
      </c>
      <c r="C207" s="134" t="s">
        <v>267</v>
      </c>
      <c r="D207" s="135" t="s">
        <v>837</v>
      </c>
      <c r="E207" s="136"/>
      <c r="F207" s="136"/>
      <c r="G207" s="136"/>
      <c r="H207" s="136"/>
      <c r="I207" s="136" t="s">
        <v>1384</v>
      </c>
      <c r="J207" s="136"/>
      <c r="K207" s="136"/>
    </row>
    <row r="208" spans="1:11" x14ac:dyDescent="0.2">
      <c r="A208" s="134" t="s">
        <v>838</v>
      </c>
      <c r="B208" s="134" t="s">
        <v>1706</v>
      </c>
      <c r="C208" s="134" t="s">
        <v>267</v>
      </c>
      <c r="D208" s="135" t="s">
        <v>839</v>
      </c>
      <c r="E208" s="136"/>
      <c r="F208" s="136"/>
      <c r="G208" s="136"/>
      <c r="H208" s="136"/>
      <c r="I208" s="136" t="s">
        <v>1384</v>
      </c>
      <c r="J208" s="136"/>
      <c r="K208" s="136"/>
    </row>
    <row r="209" spans="1:11" x14ac:dyDescent="0.2">
      <c r="A209" s="134" t="s">
        <v>840</v>
      </c>
      <c r="B209" s="134" t="s">
        <v>1707</v>
      </c>
      <c r="C209" s="134" t="s">
        <v>267</v>
      </c>
      <c r="D209" s="135" t="s">
        <v>841</v>
      </c>
      <c r="E209" s="136"/>
      <c r="F209" s="136"/>
      <c r="G209" s="136"/>
      <c r="H209" s="136"/>
      <c r="I209" s="136" t="s">
        <v>1384</v>
      </c>
      <c r="J209" s="136"/>
      <c r="K209" s="136"/>
    </row>
    <row r="210" spans="1:11" ht="24" x14ac:dyDescent="0.2">
      <c r="A210" s="134" t="s">
        <v>842</v>
      </c>
      <c r="B210" s="134" t="s">
        <v>1708</v>
      </c>
      <c r="C210" s="134" t="s">
        <v>267</v>
      </c>
      <c r="D210" s="135" t="s">
        <v>843</v>
      </c>
      <c r="E210" s="136"/>
      <c r="F210" s="136"/>
      <c r="G210" s="136"/>
      <c r="H210" s="136"/>
      <c r="I210" s="136" t="s">
        <v>1384</v>
      </c>
      <c r="J210" s="136"/>
      <c r="K210" s="136"/>
    </row>
    <row r="211" spans="1:11" ht="24" x14ac:dyDescent="0.2">
      <c r="A211" s="134" t="s">
        <v>844</v>
      </c>
      <c r="B211" s="134" t="s">
        <v>1709</v>
      </c>
      <c r="C211" s="134" t="s">
        <v>265</v>
      </c>
      <c r="D211" s="135" t="s">
        <v>845</v>
      </c>
      <c r="E211" s="136" t="s">
        <v>1384</v>
      </c>
      <c r="F211" s="136" t="s">
        <v>1384</v>
      </c>
      <c r="G211" s="136" t="s">
        <v>1384</v>
      </c>
      <c r="H211" s="136"/>
      <c r="I211" s="136" t="s">
        <v>1384</v>
      </c>
      <c r="J211" s="136"/>
      <c r="K211" s="136"/>
    </row>
    <row r="212" spans="1:11" x14ac:dyDescent="0.2">
      <c r="A212" s="134" t="s">
        <v>846</v>
      </c>
      <c r="B212" s="134" t="s">
        <v>1710</v>
      </c>
      <c r="C212" s="134" t="s">
        <v>265</v>
      </c>
      <c r="D212" s="135" t="s">
        <v>847</v>
      </c>
      <c r="E212" s="136" t="s">
        <v>1384</v>
      </c>
      <c r="F212" s="136" t="s">
        <v>1384</v>
      </c>
      <c r="G212" s="136" t="s">
        <v>1384</v>
      </c>
      <c r="H212" s="136"/>
      <c r="I212" s="136" t="s">
        <v>1384</v>
      </c>
      <c r="J212" s="136"/>
      <c r="K212" s="136"/>
    </row>
    <row r="213" spans="1:11" x14ac:dyDescent="0.2">
      <c r="A213" s="134" t="s">
        <v>848</v>
      </c>
      <c r="B213" s="134" t="s">
        <v>1711</v>
      </c>
      <c r="C213" s="134" t="s">
        <v>265</v>
      </c>
      <c r="D213" s="135" t="s">
        <v>849</v>
      </c>
      <c r="E213" s="136" t="s">
        <v>1384</v>
      </c>
      <c r="F213" s="136" t="s">
        <v>1384</v>
      </c>
      <c r="G213" s="136" t="s">
        <v>1384</v>
      </c>
      <c r="H213" s="136"/>
      <c r="I213" s="136" t="s">
        <v>1384</v>
      </c>
      <c r="J213" s="136"/>
      <c r="K213" s="136"/>
    </row>
    <row r="214" spans="1:11" x14ac:dyDescent="0.2">
      <c r="A214" s="134" t="s">
        <v>850</v>
      </c>
      <c r="B214" s="134" t="s">
        <v>1712</v>
      </c>
      <c r="C214" s="134" t="s">
        <v>265</v>
      </c>
      <c r="D214" s="135" t="s">
        <v>851</v>
      </c>
      <c r="E214" s="136" t="s">
        <v>1384</v>
      </c>
      <c r="F214" s="136" t="s">
        <v>1384</v>
      </c>
      <c r="G214" s="136" t="s">
        <v>1384</v>
      </c>
      <c r="H214" s="136"/>
      <c r="I214" s="136" t="s">
        <v>1384</v>
      </c>
      <c r="J214" s="136"/>
      <c r="K214" s="136"/>
    </row>
    <row r="215" spans="1:11" x14ac:dyDescent="0.2">
      <c r="A215" s="134" t="s">
        <v>852</v>
      </c>
      <c r="B215" s="134" t="s">
        <v>1713</v>
      </c>
      <c r="C215" s="134" t="s">
        <v>267</v>
      </c>
      <c r="D215" s="135" t="s">
        <v>853</v>
      </c>
      <c r="E215" s="136"/>
      <c r="F215" s="136"/>
      <c r="G215" s="136"/>
      <c r="H215" s="136"/>
      <c r="I215" s="136" t="s">
        <v>1384</v>
      </c>
      <c r="J215" s="136"/>
      <c r="K215" s="136"/>
    </row>
    <row r="216" spans="1:11" x14ac:dyDescent="0.2">
      <c r="A216" s="134" t="s">
        <v>854</v>
      </c>
      <c r="B216" s="134" t="s">
        <v>1714</v>
      </c>
      <c r="C216" s="134" t="s">
        <v>267</v>
      </c>
      <c r="D216" s="135" t="s">
        <v>855</v>
      </c>
      <c r="E216" s="136"/>
      <c r="F216" s="136"/>
      <c r="G216" s="136"/>
      <c r="H216" s="136"/>
      <c r="I216" s="136" t="s">
        <v>1384</v>
      </c>
      <c r="J216" s="136"/>
      <c r="K216" s="136"/>
    </row>
    <row r="217" spans="1:11" x14ac:dyDescent="0.2">
      <c r="A217" s="134" t="s">
        <v>856</v>
      </c>
      <c r="B217" s="134" t="s">
        <v>1715</v>
      </c>
      <c r="C217" s="134" t="s">
        <v>267</v>
      </c>
      <c r="D217" s="135" t="s">
        <v>857</v>
      </c>
      <c r="E217" s="136"/>
      <c r="F217" s="136"/>
      <c r="G217" s="136"/>
      <c r="H217" s="136"/>
      <c r="I217" s="136" t="s">
        <v>1384</v>
      </c>
      <c r="J217" s="136"/>
      <c r="K217" s="136"/>
    </row>
    <row r="218" spans="1:11" ht="36" x14ac:dyDescent="0.2">
      <c r="A218" s="134" t="s">
        <v>858</v>
      </c>
      <c r="B218" s="134"/>
      <c r="C218" s="134"/>
      <c r="D218" s="135" t="s">
        <v>2190</v>
      </c>
      <c r="E218" s="136"/>
      <c r="F218" s="136"/>
      <c r="G218" s="136"/>
      <c r="H218" s="136"/>
      <c r="I218" s="136" t="s">
        <v>1384</v>
      </c>
      <c r="J218" s="136"/>
      <c r="K218" s="136"/>
    </row>
    <row r="219" spans="1:11" x14ac:dyDescent="0.2">
      <c r="A219" s="134" t="s">
        <v>860</v>
      </c>
      <c r="B219" s="134" t="s">
        <v>1716</v>
      </c>
      <c r="C219" s="134" t="s">
        <v>267</v>
      </c>
      <c r="D219" s="135" t="s">
        <v>861</v>
      </c>
      <c r="E219" s="136"/>
      <c r="F219" s="136"/>
      <c r="G219" s="136"/>
      <c r="H219" s="136"/>
      <c r="I219" s="136" t="s">
        <v>1384</v>
      </c>
      <c r="J219" s="136"/>
      <c r="K219" s="136"/>
    </row>
    <row r="220" spans="1:11" x14ac:dyDescent="0.2">
      <c r="A220" s="134" t="s">
        <v>862</v>
      </c>
      <c r="B220" s="134" t="s">
        <v>1717</v>
      </c>
      <c r="C220" s="134" t="s">
        <v>267</v>
      </c>
      <c r="D220" s="135" t="s">
        <v>863</v>
      </c>
      <c r="E220" s="136"/>
      <c r="F220" s="136"/>
      <c r="G220" s="136"/>
      <c r="H220" s="136"/>
      <c r="I220" s="136" t="s">
        <v>1384</v>
      </c>
      <c r="J220" s="136"/>
      <c r="K220" s="136"/>
    </row>
    <row r="221" spans="1:11" x14ac:dyDescent="0.2">
      <c r="A221" s="134" t="s">
        <v>864</v>
      </c>
      <c r="B221" s="134" t="s">
        <v>1718</v>
      </c>
      <c r="C221" s="134" t="s">
        <v>267</v>
      </c>
      <c r="D221" s="135" t="s">
        <v>865</v>
      </c>
      <c r="E221" s="136"/>
      <c r="F221" s="136"/>
      <c r="G221" s="136"/>
      <c r="H221" s="136"/>
      <c r="I221" s="136" t="s">
        <v>1384</v>
      </c>
      <c r="J221" s="136"/>
      <c r="K221" s="136"/>
    </row>
    <row r="222" spans="1:11" ht="24" x14ac:dyDescent="0.2">
      <c r="A222" s="134" t="s">
        <v>866</v>
      </c>
      <c r="B222" s="134" t="s">
        <v>1719</v>
      </c>
      <c r="C222" s="134" t="s">
        <v>1720</v>
      </c>
      <c r="D222" s="135" t="s">
        <v>867</v>
      </c>
      <c r="E222" s="136" t="s">
        <v>1384</v>
      </c>
      <c r="F222" s="136" t="s">
        <v>1384</v>
      </c>
      <c r="G222" s="136" t="s">
        <v>1384</v>
      </c>
      <c r="H222" s="136"/>
      <c r="I222" s="136" t="s">
        <v>1384</v>
      </c>
      <c r="J222" s="136"/>
      <c r="K222" s="136"/>
    </row>
    <row r="223" spans="1:11" ht="24" x14ac:dyDescent="0.2">
      <c r="A223" s="134" t="s">
        <v>868</v>
      </c>
      <c r="B223" s="134" t="s">
        <v>1721</v>
      </c>
      <c r="C223" s="134" t="s">
        <v>1720</v>
      </c>
      <c r="D223" s="135" t="s">
        <v>869</v>
      </c>
      <c r="E223" s="136" t="s">
        <v>1384</v>
      </c>
      <c r="F223" s="136" t="s">
        <v>1384</v>
      </c>
      <c r="G223" s="136" t="s">
        <v>1384</v>
      </c>
      <c r="H223" s="136"/>
      <c r="I223" s="136" t="s">
        <v>1384</v>
      </c>
      <c r="J223" s="136"/>
      <c r="K223" s="136"/>
    </row>
    <row r="224" spans="1:11" ht="24" x14ac:dyDescent="0.2">
      <c r="A224" s="134" t="s">
        <v>870</v>
      </c>
      <c r="B224" s="134" t="s">
        <v>1722</v>
      </c>
      <c r="C224" s="134" t="s">
        <v>1720</v>
      </c>
      <c r="D224" s="135" t="s">
        <v>871</v>
      </c>
      <c r="E224" s="136"/>
      <c r="F224" s="136"/>
      <c r="G224" s="136"/>
      <c r="H224" s="136"/>
      <c r="I224" s="136" t="s">
        <v>1384</v>
      </c>
      <c r="J224" s="136"/>
      <c r="K224" s="136"/>
    </row>
    <row r="225" spans="1:11" ht="36" x14ac:dyDescent="0.2">
      <c r="A225" s="134" t="s">
        <v>872</v>
      </c>
      <c r="B225" s="134" t="s">
        <v>1723</v>
      </c>
      <c r="C225" s="134" t="s">
        <v>1720</v>
      </c>
      <c r="D225" s="135" t="s">
        <v>873</v>
      </c>
      <c r="E225" s="136" t="s">
        <v>1384</v>
      </c>
      <c r="F225" s="136" t="s">
        <v>1384</v>
      </c>
      <c r="G225" s="136" t="s">
        <v>1384</v>
      </c>
      <c r="H225" s="136"/>
      <c r="I225" s="136" t="s">
        <v>1384</v>
      </c>
      <c r="J225" s="136"/>
      <c r="K225" s="136"/>
    </row>
    <row r="226" spans="1:11" ht="36" x14ac:dyDescent="0.2">
      <c r="A226" s="134" t="s">
        <v>874</v>
      </c>
      <c r="B226" s="134" t="s">
        <v>1724</v>
      </c>
      <c r="C226" s="134" t="s">
        <v>1720</v>
      </c>
      <c r="D226" s="135" t="s">
        <v>875</v>
      </c>
      <c r="E226" s="136" t="s">
        <v>1384</v>
      </c>
      <c r="F226" s="136" t="s">
        <v>1384</v>
      </c>
      <c r="G226" s="136" t="s">
        <v>1384</v>
      </c>
      <c r="H226" s="136"/>
      <c r="I226" s="136" t="s">
        <v>1384</v>
      </c>
      <c r="J226" s="136"/>
      <c r="K226" s="136"/>
    </row>
    <row r="227" spans="1:11" ht="24" x14ac:dyDescent="0.2">
      <c r="A227" s="134" t="s">
        <v>876</v>
      </c>
      <c r="B227" s="134" t="s">
        <v>1725</v>
      </c>
      <c r="C227" s="134" t="s">
        <v>1720</v>
      </c>
      <c r="D227" s="135" t="s">
        <v>877</v>
      </c>
      <c r="E227" s="136" t="s">
        <v>1384</v>
      </c>
      <c r="F227" s="136" t="s">
        <v>1384</v>
      </c>
      <c r="G227" s="136" t="s">
        <v>1384</v>
      </c>
      <c r="H227" s="136"/>
      <c r="I227" s="136" t="s">
        <v>1384</v>
      </c>
      <c r="J227" s="136"/>
      <c r="K227" s="136"/>
    </row>
    <row r="228" spans="1:11" ht="36" x14ac:dyDescent="0.2">
      <c r="A228" s="134" t="s">
        <v>878</v>
      </c>
      <c r="B228" s="134" t="s">
        <v>1726</v>
      </c>
      <c r="C228" s="134" t="s">
        <v>1720</v>
      </c>
      <c r="D228" s="135" t="s">
        <v>879</v>
      </c>
      <c r="E228" s="136" t="s">
        <v>1384</v>
      </c>
      <c r="F228" s="136" t="s">
        <v>1384</v>
      </c>
      <c r="G228" s="136" t="s">
        <v>1384</v>
      </c>
      <c r="H228" s="136"/>
      <c r="I228" s="136" t="s">
        <v>1384</v>
      </c>
      <c r="J228" s="136"/>
      <c r="K228" s="136"/>
    </row>
    <row r="229" spans="1:11" x14ac:dyDescent="0.2">
      <c r="A229" s="134" t="s">
        <v>880</v>
      </c>
      <c r="B229" s="134" t="s">
        <v>1727</v>
      </c>
      <c r="C229" s="134" t="s">
        <v>272</v>
      </c>
      <c r="D229" s="135" t="s">
        <v>881</v>
      </c>
      <c r="E229" s="136"/>
      <c r="F229" s="136"/>
      <c r="G229" s="136"/>
      <c r="H229" s="136"/>
      <c r="I229" s="136"/>
      <c r="J229" s="136"/>
      <c r="K229" s="136" t="s">
        <v>1384</v>
      </c>
    </row>
    <row r="230" spans="1:11" x14ac:dyDescent="0.2">
      <c r="A230" s="134" t="s">
        <v>882</v>
      </c>
      <c r="B230" s="134" t="s">
        <v>1728</v>
      </c>
      <c r="C230" s="134" t="s">
        <v>267</v>
      </c>
      <c r="D230" s="135" t="s">
        <v>883</v>
      </c>
      <c r="E230" s="136"/>
      <c r="F230" s="136"/>
      <c r="G230" s="136"/>
      <c r="H230" s="136"/>
      <c r="I230" s="136" t="s">
        <v>1384</v>
      </c>
      <c r="J230" s="136"/>
      <c r="K230" s="136"/>
    </row>
    <row r="231" spans="1:11" ht="24" x14ac:dyDescent="0.2">
      <c r="A231" s="134" t="s">
        <v>884</v>
      </c>
      <c r="B231" s="134" t="s">
        <v>1729</v>
      </c>
      <c r="C231" s="134" t="s">
        <v>267</v>
      </c>
      <c r="D231" s="135" t="s">
        <v>885</v>
      </c>
      <c r="E231" s="136"/>
      <c r="F231" s="136"/>
      <c r="G231" s="136"/>
      <c r="H231" s="136"/>
      <c r="I231" s="136"/>
      <c r="J231" s="136"/>
      <c r="K231" s="136" t="s">
        <v>1384</v>
      </c>
    </row>
    <row r="232" spans="1:11" x14ac:dyDescent="0.2">
      <c r="A232" s="134" t="s">
        <v>886</v>
      </c>
      <c r="B232" s="134" t="s">
        <v>1730</v>
      </c>
      <c r="C232" s="134" t="s">
        <v>267</v>
      </c>
      <c r="D232" s="135" t="s">
        <v>887</v>
      </c>
      <c r="E232" s="136"/>
      <c r="F232" s="136"/>
      <c r="G232" s="136"/>
      <c r="H232" s="136"/>
      <c r="I232" s="136" t="s">
        <v>1384</v>
      </c>
      <c r="J232" s="136"/>
      <c r="K232" s="136"/>
    </row>
    <row r="233" spans="1:11" x14ac:dyDescent="0.2">
      <c r="A233" s="134" t="s">
        <v>888</v>
      </c>
      <c r="B233" s="134" t="s">
        <v>1731</v>
      </c>
      <c r="C233" s="134" t="s">
        <v>267</v>
      </c>
      <c r="D233" s="135" t="s">
        <v>889</v>
      </c>
      <c r="E233" s="136"/>
      <c r="F233" s="136"/>
      <c r="G233" s="136"/>
      <c r="H233" s="136"/>
      <c r="I233" s="136"/>
      <c r="J233" s="136"/>
      <c r="K233" s="136" t="s">
        <v>1384</v>
      </c>
    </row>
    <row r="234" spans="1:11" ht="24" x14ac:dyDescent="0.2">
      <c r="A234" s="134" t="s">
        <v>890</v>
      </c>
      <c r="B234" s="134" t="s">
        <v>1732</v>
      </c>
      <c r="C234" s="134" t="s">
        <v>267</v>
      </c>
      <c r="D234" s="135" t="s">
        <v>891</v>
      </c>
      <c r="E234" s="136"/>
      <c r="F234" s="136"/>
      <c r="G234" s="136"/>
      <c r="H234" s="136"/>
      <c r="I234" s="136"/>
      <c r="J234" s="136"/>
      <c r="K234" s="136" t="s">
        <v>1384</v>
      </c>
    </row>
    <row r="235" spans="1:11" ht="24" x14ac:dyDescent="0.2">
      <c r="A235" s="134" t="s">
        <v>892</v>
      </c>
      <c r="B235" s="134" t="s">
        <v>1733</v>
      </c>
      <c r="C235" s="134" t="s">
        <v>275</v>
      </c>
      <c r="D235" s="135" t="s">
        <v>893</v>
      </c>
      <c r="E235" s="136" t="s">
        <v>1384</v>
      </c>
      <c r="F235" s="136" t="s">
        <v>1384</v>
      </c>
      <c r="G235" s="136" t="s">
        <v>1384</v>
      </c>
      <c r="H235" s="136"/>
      <c r="I235" s="136" t="s">
        <v>1384</v>
      </c>
      <c r="J235" s="136"/>
      <c r="K235" s="136"/>
    </row>
    <row r="236" spans="1:11" ht="24" x14ac:dyDescent="0.2">
      <c r="A236" s="134" t="s">
        <v>894</v>
      </c>
      <c r="B236" s="134" t="s">
        <v>1734</v>
      </c>
      <c r="C236" s="134" t="s">
        <v>275</v>
      </c>
      <c r="D236" s="135" t="s">
        <v>895</v>
      </c>
      <c r="E236" s="136" t="s">
        <v>1384</v>
      </c>
      <c r="F236" s="136" t="s">
        <v>1384</v>
      </c>
      <c r="G236" s="136" t="s">
        <v>1384</v>
      </c>
      <c r="H236" s="136"/>
      <c r="I236" s="136" t="s">
        <v>1384</v>
      </c>
      <c r="J236" s="136"/>
      <c r="K236" s="136"/>
    </row>
    <row r="237" spans="1:11" ht="24" x14ac:dyDescent="0.2">
      <c r="A237" s="134" t="s">
        <v>896</v>
      </c>
      <c r="B237" s="134" t="s">
        <v>1735</v>
      </c>
      <c r="C237" s="134" t="s">
        <v>275</v>
      </c>
      <c r="D237" s="135" t="s">
        <v>897</v>
      </c>
      <c r="E237" s="136" t="s">
        <v>1384</v>
      </c>
      <c r="F237" s="136" t="s">
        <v>1384</v>
      </c>
      <c r="G237" s="136" t="s">
        <v>1384</v>
      </c>
      <c r="H237" s="136"/>
      <c r="I237" s="136" t="s">
        <v>1384</v>
      </c>
      <c r="J237" s="136"/>
      <c r="K237" s="136"/>
    </row>
    <row r="238" spans="1:11" x14ac:dyDescent="0.2">
      <c r="A238" s="134" t="s">
        <v>898</v>
      </c>
      <c r="B238" s="134" t="s">
        <v>1736</v>
      </c>
      <c r="C238" s="134" t="s">
        <v>275</v>
      </c>
      <c r="D238" s="135" t="s">
        <v>899</v>
      </c>
      <c r="E238" s="136" t="s">
        <v>1384</v>
      </c>
      <c r="F238" s="136" t="s">
        <v>1384</v>
      </c>
      <c r="G238" s="136" t="s">
        <v>1384</v>
      </c>
      <c r="H238" s="136"/>
      <c r="I238" s="136" t="s">
        <v>1384</v>
      </c>
      <c r="J238" s="136"/>
      <c r="K238" s="136"/>
    </row>
    <row r="239" spans="1:11" ht="24" x14ac:dyDescent="0.2">
      <c r="A239" s="134" t="s">
        <v>900</v>
      </c>
      <c r="B239" s="134" t="s">
        <v>1737</v>
      </c>
      <c r="C239" s="134" t="s">
        <v>275</v>
      </c>
      <c r="D239" s="135" t="s">
        <v>901</v>
      </c>
      <c r="E239" s="136" t="s">
        <v>1384</v>
      </c>
      <c r="F239" s="136" t="s">
        <v>1384</v>
      </c>
      <c r="G239" s="136" t="s">
        <v>1384</v>
      </c>
      <c r="H239" s="136"/>
      <c r="I239" s="136" t="s">
        <v>1384</v>
      </c>
      <c r="J239" s="136"/>
      <c r="K239" s="136"/>
    </row>
    <row r="240" spans="1:11" x14ac:dyDescent="0.2">
      <c r="A240" s="134" t="s">
        <v>393</v>
      </c>
      <c r="B240" s="134" t="s">
        <v>1738</v>
      </c>
      <c r="C240" s="134" t="s">
        <v>275</v>
      </c>
      <c r="D240" s="135" t="s">
        <v>902</v>
      </c>
      <c r="E240" s="136" t="s">
        <v>1384</v>
      </c>
      <c r="F240" s="136" t="s">
        <v>1384</v>
      </c>
      <c r="G240" s="136" t="s">
        <v>1384</v>
      </c>
      <c r="H240" s="136"/>
      <c r="I240" s="136" t="s">
        <v>1384</v>
      </c>
      <c r="J240" s="136"/>
      <c r="K240" s="136"/>
    </row>
    <row r="241" spans="1:11" x14ac:dyDescent="0.2">
      <c r="A241" s="134" t="s">
        <v>903</v>
      </c>
      <c r="B241" s="134" t="s">
        <v>1739</v>
      </c>
      <c r="C241" s="134" t="s">
        <v>275</v>
      </c>
      <c r="D241" s="135" t="s">
        <v>904</v>
      </c>
      <c r="E241" s="136" t="s">
        <v>1384</v>
      </c>
      <c r="F241" s="136" t="s">
        <v>1384</v>
      </c>
      <c r="G241" s="136" t="s">
        <v>1384</v>
      </c>
      <c r="H241" s="136"/>
      <c r="I241" s="136" t="s">
        <v>1384</v>
      </c>
      <c r="J241" s="136"/>
      <c r="K241" s="136"/>
    </row>
    <row r="242" spans="1:11" ht="24" x14ac:dyDescent="0.2">
      <c r="A242" s="134" t="s">
        <v>905</v>
      </c>
      <c r="B242" s="134" t="s">
        <v>1740</v>
      </c>
      <c r="C242" s="134" t="s">
        <v>275</v>
      </c>
      <c r="D242" s="135" t="s">
        <v>906</v>
      </c>
      <c r="E242" s="136" t="s">
        <v>1384</v>
      </c>
      <c r="F242" s="136" t="s">
        <v>1384</v>
      </c>
      <c r="G242" s="136" t="s">
        <v>1384</v>
      </c>
      <c r="H242" s="136"/>
      <c r="I242" s="136" t="s">
        <v>1384</v>
      </c>
      <c r="J242" s="136"/>
      <c r="K242" s="136"/>
    </row>
    <row r="243" spans="1:11" ht="24" x14ac:dyDescent="0.2">
      <c r="A243" s="134" t="s">
        <v>907</v>
      </c>
      <c r="B243" s="134" t="s">
        <v>1741</v>
      </c>
      <c r="C243" s="134" t="s">
        <v>275</v>
      </c>
      <c r="D243" s="135" t="s">
        <v>908</v>
      </c>
      <c r="E243" s="136" t="s">
        <v>1384</v>
      </c>
      <c r="F243" s="136" t="s">
        <v>1384</v>
      </c>
      <c r="G243" s="136" t="s">
        <v>1384</v>
      </c>
      <c r="H243" s="136"/>
      <c r="I243" s="136" t="s">
        <v>1384</v>
      </c>
      <c r="J243" s="136"/>
      <c r="K243" s="136"/>
    </row>
    <row r="244" spans="1:11" ht="24" x14ac:dyDescent="0.2">
      <c r="A244" s="134" t="s">
        <v>909</v>
      </c>
      <c r="B244" s="134" t="s">
        <v>1742</v>
      </c>
      <c r="C244" s="134" t="s">
        <v>275</v>
      </c>
      <c r="D244" s="135" t="s">
        <v>910</v>
      </c>
      <c r="E244" s="136" t="s">
        <v>1384</v>
      </c>
      <c r="F244" s="136" t="s">
        <v>1384</v>
      </c>
      <c r="G244" s="136" t="s">
        <v>1384</v>
      </c>
      <c r="H244" s="136"/>
      <c r="I244" s="136" t="s">
        <v>1384</v>
      </c>
      <c r="J244" s="136"/>
      <c r="K244" s="136"/>
    </row>
    <row r="245" spans="1:11" ht="24" x14ac:dyDescent="0.2">
      <c r="A245" s="134" t="s">
        <v>911</v>
      </c>
      <c r="B245" s="134" t="s">
        <v>1743</v>
      </c>
      <c r="C245" s="134" t="s">
        <v>275</v>
      </c>
      <c r="D245" s="135" t="s">
        <v>912</v>
      </c>
      <c r="E245" s="136" t="s">
        <v>1384</v>
      </c>
      <c r="F245" s="136" t="s">
        <v>1384</v>
      </c>
      <c r="G245" s="136" t="s">
        <v>1384</v>
      </c>
      <c r="H245" s="136"/>
      <c r="I245" s="136" t="s">
        <v>1384</v>
      </c>
      <c r="J245" s="136"/>
      <c r="K245" s="136"/>
    </row>
    <row r="246" spans="1:11" ht="24" x14ac:dyDescent="0.2">
      <c r="A246" s="134" t="s">
        <v>913</v>
      </c>
      <c r="B246" s="134" t="s">
        <v>1744</v>
      </c>
      <c r="C246" s="134" t="s">
        <v>278</v>
      </c>
      <c r="D246" s="135" t="s">
        <v>914</v>
      </c>
      <c r="E246" s="136" t="s">
        <v>1384</v>
      </c>
      <c r="F246" s="136" t="s">
        <v>1384</v>
      </c>
      <c r="G246" s="136" t="s">
        <v>1384</v>
      </c>
      <c r="H246" s="136"/>
      <c r="I246" s="136" t="s">
        <v>1384</v>
      </c>
      <c r="J246" s="136"/>
      <c r="K246" s="136"/>
    </row>
    <row r="247" spans="1:11" ht="24" x14ac:dyDescent="0.2">
      <c r="A247" s="134" t="s">
        <v>915</v>
      </c>
      <c r="B247" s="134" t="s">
        <v>1745</v>
      </c>
      <c r="C247" s="134" t="s">
        <v>278</v>
      </c>
      <c r="D247" s="135" t="s">
        <v>916</v>
      </c>
      <c r="E247" s="136" t="s">
        <v>1384</v>
      </c>
      <c r="F247" s="136" t="s">
        <v>1384</v>
      </c>
      <c r="G247" s="136" t="s">
        <v>1384</v>
      </c>
      <c r="H247" s="136"/>
      <c r="I247" s="136" t="s">
        <v>1384</v>
      </c>
      <c r="J247" s="136"/>
      <c r="K247" s="136"/>
    </row>
    <row r="248" spans="1:11" ht="24" x14ac:dyDescent="0.2">
      <c r="A248" s="134" t="s">
        <v>917</v>
      </c>
      <c r="B248" s="134" t="s">
        <v>1746</v>
      </c>
      <c r="C248" s="134" t="s">
        <v>278</v>
      </c>
      <c r="D248" s="135" t="s">
        <v>918</v>
      </c>
      <c r="E248" s="136" t="s">
        <v>1384</v>
      </c>
      <c r="F248" s="136" t="s">
        <v>1384</v>
      </c>
      <c r="G248" s="136" t="s">
        <v>1384</v>
      </c>
      <c r="H248" s="136"/>
      <c r="I248" s="136" t="s">
        <v>1384</v>
      </c>
      <c r="J248" s="136"/>
      <c r="K248" s="136"/>
    </row>
    <row r="249" spans="1:11" x14ac:dyDescent="0.2">
      <c r="A249" s="134" t="s">
        <v>919</v>
      </c>
      <c r="B249" s="134" t="s">
        <v>1747</v>
      </c>
      <c r="C249" s="134" t="s">
        <v>278</v>
      </c>
      <c r="D249" s="135" t="s">
        <v>920</v>
      </c>
      <c r="E249" s="136" t="s">
        <v>1384</v>
      </c>
      <c r="F249" s="136" t="s">
        <v>1384</v>
      </c>
      <c r="G249" s="136" t="s">
        <v>1384</v>
      </c>
      <c r="H249" s="136"/>
      <c r="I249" s="136" t="s">
        <v>1384</v>
      </c>
      <c r="J249" s="136"/>
      <c r="K249" s="136"/>
    </row>
    <row r="250" spans="1:11" x14ac:dyDescent="0.2">
      <c r="A250" s="134" t="s">
        <v>921</v>
      </c>
      <c r="B250" s="134" t="s">
        <v>1748</v>
      </c>
      <c r="C250" s="134" t="s">
        <v>267</v>
      </c>
      <c r="D250" s="135" t="s">
        <v>922</v>
      </c>
      <c r="E250" s="136"/>
      <c r="F250" s="136"/>
      <c r="G250" s="136"/>
      <c r="H250" s="136"/>
      <c r="I250" s="136" t="s">
        <v>1384</v>
      </c>
      <c r="J250" s="136"/>
      <c r="K250" s="136"/>
    </row>
    <row r="251" spans="1:11" ht="24" x14ac:dyDescent="0.2">
      <c r="A251" s="134" t="s">
        <v>923</v>
      </c>
      <c r="B251" s="134" t="s">
        <v>1749</v>
      </c>
      <c r="C251" s="134" t="s">
        <v>267</v>
      </c>
      <c r="D251" s="135" t="s">
        <v>924</v>
      </c>
      <c r="E251" s="136"/>
      <c r="F251" s="136"/>
      <c r="G251" s="136"/>
      <c r="H251" s="136"/>
      <c r="I251" s="136" t="s">
        <v>1384</v>
      </c>
      <c r="J251" s="136"/>
      <c r="K251" s="136"/>
    </row>
    <row r="252" spans="1:11" ht="24" x14ac:dyDescent="0.2">
      <c r="A252" s="134" t="s">
        <v>925</v>
      </c>
      <c r="B252" s="134"/>
      <c r="C252" s="134"/>
      <c r="D252" s="135" t="s">
        <v>926</v>
      </c>
      <c r="E252" s="136" t="s">
        <v>1384</v>
      </c>
      <c r="F252" s="136" t="s">
        <v>1384</v>
      </c>
      <c r="G252" s="136" t="s">
        <v>1384</v>
      </c>
      <c r="H252" s="136"/>
      <c r="I252" s="136" t="s">
        <v>1384</v>
      </c>
      <c r="J252" s="136"/>
      <c r="K252" s="136"/>
    </row>
    <row r="253" spans="1:11" x14ac:dyDescent="0.2">
      <c r="A253" s="134" t="s">
        <v>301</v>
      </c>
      <c r="B253" s="134" t="s">
        <v>1751</v>
      </c>
      <c r="C253" s="134" t="s">
        <v>302</v>
      </c>
      <c r="D253" s="135" t="s">
        <v>929</v>
      </c>
      <c r="E253" s="136" t="s">
        <v>1384</v>
      </c>
      <c r="F253" s="136" t="s">
        <v>1384</v>
      </c>
      <c r="G253" s="136" t="s">
        <v>1384</v>
      </c>
      <c r="H253" s="136"/>
      <c r="I253" s="136" t="s">
        <v>1384</v>
      </c>
      <c r="J253" s="136"/>
      <c r="K253" s="136"/>
    </row>
    <row r="254" spans="1:11" x14ac:dyDescent="0.2">
      <c r="A254" s="134" t="s">
        <v>304</v>
      </c>
      <c r="B254" s="134" t="s">
        <v>1752</v>
      </c>
      <c r="C254" s="134" t="s">
        <v>305</v>
      </c>
      <c r="D254" s="135" t="s">
        <v>930</v>
      </c>
      <c r="E254" s="136" t="s">
        <v>1384</v>
      </c>
      <c r="F254" s="136" t="s">
        <v>1384</v>
      </c>
      <c r="G254" s="136" t="s">
        <v>1384</v>
      </c>
      <c r="H254" s="136"/>
      <c r="I254" s="136" t="s">
        <v>1384</v>
      </c>
      <c r="J254" s="136" t="s">
        <v>1384</v>
      </c>
      <c r="K254" s="136"/>
    </row>
    <row r="255" spans="1:11" x14ac:dyDescent="0.2">
      <c r="A255" s="134" t="s">
        <v>1753</v>
      </c>
      <c r="B255" s="134" t="s">
        <v>1754</v>
      </c>
      <c r="C255" s="134" t="s">
        <v>1755</v>
      </c>
      <c r="D255" s="135" t="s">
        <v>1756</v>
      </c>
      <c r="E255" s="136" t="s">
        <v>1384</v>
      </c>
      <c r="F255" s="136" t="s">
        <v>1384</v>
      </c>
      <c r="G255" s="136" t="s">
        <v>1384</v>
      </c>
      <c r="H255" s="136"/>
      <c r="I255" s="136" t="s">
        <v>1384</v>
      </c>
      <c r="J255" s="136" t="s">
        <v>1384</v>
      </c>
      <c r="K255" s="136"/>
    </row>
    <row r="256" spans="1:11" x14ac:dyDescent="0.2">
      <c r="A256" s="134" t="s">
        <v>931</v>
      </c>
      <c r="B256" s="134"/>
      <c r="C256" s="134"/>
      <c r="D256" s="135" t="s">
        <v>2191</v>
      </c>
      <c r="E256" s="136" t="s">
        <v>1384</v>
      </c>
      <c r="F256" s="136" t="s">
        <v>1384</v>
      </c>
      <c r="G256" s="136" t="s">
        <v>1384</v>
      </c>
      <c r="H256" s="136"/>
      <c r="I256" s="136" t="s">
        <v>1384</v>
      </c>
      <c r="J256" s="136" t="s">
        <v>1384</v>
      </c>
      <c r="K256" s="136"/>
    </row>
    <row r="257" spans="1:11" x14ac:dyDescent="0.2">
      <c r="A257" s="134" t="s">
        <v>933</v>
      </c>
      <c r="B257" s="134"/>
      <c r="C257" s="134"/>
      <c r="D257" s="135" t="s">
        <v>2192</v>
      </c>
      <c r="E257" s="136" t="s">
        <v>1384</v>
      </c>
      <c r="F257" s="136" t="s">
        <v>1384</v>
      </c>
      <c r="G257" s="136" t="s">
        <v>1384</v>
      </c>
      <c r="H257" s="136"/>
      <c r="I257" s="136" t="s">
        <v>1384</v>
      </c>
      <c r="J257" s="136" t="s">
        <v>1384</v>
      </c>
      <c r="K257" s="136"/>
    </row>
    <row r="258" spans="1:11" x14ac:dyDescent="0.2">
      <c r="A258" s="134" t="s">
        <v>308</v>
      </c>
      <c r="B258" s="134" t="s">
        <v>1757</v>
      </c>
      <c r="C258" s="134" t="s">
        <v>309</v>
      </c>
      <c r="D258" s="135" t="s">
        <v>935</v>
      </c>
      <c r="E258" s="136" t="s">
        <v>1384</v>
      </c>
      <c r="F258" s="136" t="s">
        <v>1384</v>
      </c>
      <c r="G258" s="136" t="s">
        <v>1384</v>
      </c>
      <c r="H258" s="136"/>
      <c r="I258" s="136" t="s">
        <v>1384</v>
      </c>
      <c r="J258" s="136" t="s">
        <v>1384</v>
      </c>
      <c r="K258" s="136"/>
    </row>
    <row r="259" spans="1:11" x14ac:dyDescent="0.2">
      <c r="A259" s="134" t="s">
        <v>311</v>
      </c>
      <c r="B259" s="134" t="s">
        <v>1758</v>
      </c>
      <c r="C259" s="134" t="s">
        <v>312</v>
      </c>
      <c r="D259" s="135" t="s">
        <v>936</v>
      </c>
      <c r="E259" s="136"/>
      <c r="F259" s="136"/>
      <c r="G259" s="136"/>
      <c r="H259" s="136"/>
      <c r="I259" s="136"/>
      <c r="J259" s="136" t="s">
        <v>1384</v>
      </c>
      <c r="K259" s="136"/>
    </row>
    <row r="260" spans="1:11" x14ac:dyDescent="0.2">
      <c r="A260" s="134" t="s">
        <v>314</v>
      </c>
      <c r="B260" s="134" t="s">
        <v>1759</v>
      </c>
      <c r="C260" s="134" t="s">
        <v>315</v>
      </c>
      <c r="D260" s="135" t="s">
        <v>937</v>
      </c>
      <c r="E260" s="136"/>
      <c r="F260" s="136"/>
      <c r="G260" s="136"/>
      <c r="H260" s="136"/>
      <c r="I260" s="136"/>
      <c r="J260" s="136"/>
      <c r="K260" s="136" t="s">
        <v>1384</v>
      </c>
    </row>
    <row r="261" spans="1:11" x14ac:dyDescent="0.2">
      <c r="A261" s="134" t="s">
        <v>317</v>
      </c>
      <c r="B261" s="134" t="s">
        <v>1760</v>
      </c>
      <c r="C261" s="134" t="s">
        <v>318</v>
      </c>
      <c r="D261" s="135" t="s">
        <v>938</v>
      </c>
      <c r="E261" s="136" t="s">
        <v>1384</v>
      </c>
      <c r="F261" s="136" t="s">
        <v>1384</v>
      </c>
      <c r="G261" s="136" t="s">
        <v>1384</v>
      </c>
      <c r="H261" s="136"/>
      <c r="I261" s="136" t="s">
        <v>1384</v>
      </c>
      <c r="J261" s="136" t="s">
        <v>1384</v>
      </c>
      <c r="K261" s="136"/>
    </row>
    <row r="262" spans="1:11" x14ac:dyDescent="0.2">
      <c r="A262" s="134" t="s">
        <v>320</v>
      </c>
      <c r="B262" s="134" t="s">
        <v>1761</v>
      </c>
      <c r="C262" s="134" t="s">
        <v>321</v>
      </c>
      <c r="D262" s="135" t="s">
        <v>939</v>
      </c>
      <c r="E262" s="136" t="s">
        <v>1384</v>
      </c>
      <c r="F262" s="136" t="s">
        <v>1384</v>
      </c>
      <c r="G262" s="136" t="s">
        <v>1384</v>
      </c>
      <c r="H262" s="136"/>
      <c r="I262" s="136" t="s">
        <v>1384</v>
      </c>
      <c r="J262" s="136" t="s">
        <v>1384</v>
      </c>
      <c r="K262" s="136"/>
    </row>
    <row r="263" spans="1:11" x14ac:dyDescent="0.2">
      <c r="A263" s="134" t="s">
        <v>323</v>
      </c>
      <c r="B263" s="134" t="s">
        <v>1762</v>
      </c>
      <c r="C263" s="134" t="s">
        <v>324</v>
      </c>
      <c r="D263" s="135" t="s">
        <v>940</v>
      </c>
      <c r="E263" s="136" t="s">
        <v>1384</v>
      </c>
      <c r="F263" s="136" t="s">
        <v>1384</v>
      </c>
      <c r="G263" s="136" t="s">
        <v>1384</v>
      </c>
      <c r="H263" s="136"/>
      <c r="I263" s="136" t="s">
        <v>1384</v>
      </c>
      <c r="J263" s="136" t="s">
        <v>1384</v>
      </c>
      <c r="K263" s="136"/>
    </row>
    <row r="264" spans="1:11" x14ac:dyDescent="0.2">
      <c r="A264" s="134" t="s">
        <v>326</v>
      </c>
      <c r="B264" s="134" t="s">
        <v>1763</v>
      </c>
      <c r="C264" s="134" t="s">
        <v>327</v>
      </c>
      <c r="D264" s="135" t="s">
        <v>941</v>
      </c>
      <c r="E264" s="136" t="s">
        <v>1384</v>
      </c>
      <c r="F264" s="136" t="s">
        <v>1384</v>
      </c>
      <c r="G264" s="136" t="s">
        <v>1384</v>
      </c>
      <c r="H264" s="136"/>
      <c r="I264" s="136" t="s">
        <v>1384</v>
      </c>
      <c r="J264" s="136" t="s">
        <v>1384</v>
      </c>
      <c r="K264" s="136"/>
    </row>
    <row r="265" spans="1:11" x14ac:dyDescent="0.2">
      <c r="A265" s="137" t="s">
        <v>329</v>
      </c>
      <c r="B265" s="134" t="s">
        <v>1764</v>
      </c>
      <c r="C265" s="134" t="s">
        <v>330</v>
      </c>
      <c r="D265" s="138" t="s">
        <v>942</v>
      </c>
      <c r="E265" s="139" t="s">
        <v>1384</v>
      </c>
      <c r="F265" s="139" t="s">
        <v>1384</v>
      </c>
      <c r="G265" s="139" t="s">
        <v>1384</v>
      </c>
      <c r="H265" s="139" t="s">
        <v>1384</v>
      </c>
      <c r="I265" s="139" t="s">
        <v>1384</v>
      </c>
      <c r="J265" s="139" t="s">
        <v>1384</v>
      </c>
      <c r="K265" s="139" t="s">
        <v>1384</v>
      </c>
    </row>
    <row r="266" spans="1:11" x14ac:dyDescent="0.2">
      <c r="A266" s="137" t="s">
        <v>334</v>
      </c>
      <c r="B266" s="134" t="s">
        <v>1765</v>
      </c>
      <c r="C266" s="134" t="s">
        <v>335</v>
      </c>
      <c r="D266" s="138" t="s">
        <v>943</v>
      </c>
      <c r="E266" s="139" t="s">
        <v>1384</v>
      </c>
      <c r="F266" s="139" t="s">
        <v>1384</v>
      </c>
      <c r="G266" s="139" t="s">
        <v>1384</v>
      </c>
      <c r="H266" s="139" t="s">
        <v>1384</v>
      </c>
      <c r="I266" s="139" t="s">
        <v>1384</v>
      </c>
      <c r="J266" s="139" t="s">
        <v>1384</v>
      </c>
      <c r="K266" s="139" t="s">
        <v>1384</v>
      </c>
    </row>
    <row r="267" spans="1:11" ht="24" x14ac:dyDescent="0.2">
      <c r="A267" s="134" t="s">
        <v>944</v>
      </c>
      <c r="B267" s="134" t="s">
        <v>1766</v>
      </c>
      <c r="C267" s="134" t="s">
        <v>338</v>
      </c>
      <c r="D267" s="135" t="s">
        <v>945</v>
      </c>
      <c r="E267" s="136" t="s">
        <v>1384</v>
      </c>
      <c r="F267" s="136" t="s">
        <v>1384</v>
      </c>
      <c r="G267" s="136" t="s">
        <v>1384</v>
      </c>
      <c r="H267" s="136"/>
      <c r="I267" s="136" t="s">
        <v>1384</v>
      </c>
      <c r="J267" s="136" t="s">
        <v>1384</v>
      </c>
      <c r="K267" s="136"/>
    </row>
    <row r="268" spans="1:11" x14ac:dyDescent="0.2">
      <c r="A268" s="134" t="s">
        <v>946</v>
      </c>
      <c r="B268" s="134" t="s">
        <v>1767</v>
      </c>
      <c r="C268" s="134" t="s">
        <v>338</v>
      </c>
      <c r="D268" s="135" t="s">
        <v>947</v>
      </c>
      <c r="E268" s="136" t="s">
        <v>1384</v>
      </c>
      <c r="F268" s="136" t="s">
        <v>1384</v>
      </c>
      <c r="G268" s="136" t="s">
        <v>1384</v>
      </c>
      <c r="H268" s="136"/>
      <c r="I268" s="136" t="s">
        <v>1384</v>
      </c>
      <c r="J268" s="136" t="s">
        <v>1384</v>
      </c>
      <c r="K268" s="136"/>
    </row>
    <row r="269" spans="1:11" x14ac:dyDescent="0.2">
      <c r="A269" s="134" t="s">
        <v>948</v>
      </c>
      <c r="B269" s="134" t="s">
        <v>1768</v>
      </c>
      <c r="C269" s="134" t="s">
        <v>338</v>
      </c>
      <c r="D269" s="135" t="s">
        <v>949</v>
      </c>
      <c r="E269" s="136" t="s">
        <v>1384</v>
      </c>
      <c r="F269" s="136" t="s">
        <v>1384</v>
      </c>
      <c r="G269" s="136" t="s">
        <v>1384</v>
      </c>
      <c r="H269" s="136"/>
      <c r="I269" s="136" t="s">
        <v>1384</v>
      </c>
      <c r="J269" s="136" t="s">
        <v>1384</v>
      </c>
      <c r="K269" s="136"/>
    </row>
    <row r="270" spans="1:11" ht="24" x14ac:dyDescent="0.2">
      <c r="A270" s="134" t="s">
        <v>950</v>
      </c>
      <c r="B270" s="134" t="s">
        <v>1769</v>
      </c>
      <c r="C270" s="134" t="s">
        <v>341</v>
      </c>
      <c r="D270" s="135" t="s">
        <v>951</v>
      </c>
      <c r="E270" s="136"/>
      <c r="F270" s="136"/>
      <c r="G270" s="136"/>
      <c r="H270" s="136"/>
      <c r="I270" s="136"/>
      <c r="J270" s="136" t="s">
        <v>1384</v>
      </c>
      <c r="K270" s="136"/>
    </row>
    <row r="271" spans="1:11" x14ac:dyDescent="0.2">
      <c r="A271" s="134" t="s">
        <v>952</v>
      </c>
      <c r="B271" s="134" t="s">
        <v>1770</v>
      </c>
      <c r="C271" s="134" t="s">
        <v>341</v>
      </c>
      <c r="D271" s="135" t="s">
        <v>953</v>
      </c>
      <c r="E271" s="136"/>
      <c r="F271" s="136"/>
      <c r="G271" s="136"/>
      <c r="H271" s="136"/>
      <c r="I271" s="136"/>
      <c r="J271" s="136" t="s">
        <v>1384</v>
      </c>
      <c r="K271" s="136"/>
    </row>
    <row r="272" spans="1:11" x14ac:dyDescent="0.2">
      <c r="A272" s="134" t="s">
        <v>954</v>
      </c>
      <c r="B272" s="134" t="s">
        <v>1771</v>
      </c>
      <c r="C272" s="134" t="s">
        <v>341</v>
      </c>
      <c r="D272" s="135" t="s">
        <v>955</v>
      </c>
      <c r="E272" s="136"/>
      <c r="F272" s="136"/>
      <c r="G272" s="136"/>
      <c r="H272" s="136"/>
      <c r="I272" s="136"/>
      <c r="J272" s="136" t="s">
        <v>1384</v>
      </c>
      <c r="K272" s="136"/>
    </row>
    <row r="273" spans="1:11" ht="24" x14ac:dyDescent="0.2">
      <c r="A273" s="134" t="s">
        <v>956</v>
      </c>
      <c r="B273" s="134" t="s">
        <v>1772</v>
      </c>
      <c r="C273" s="134" t="s">
        <v>341</v>
      </c>
      <c r="D273" s="135" t="s">
        <v>957</v>
      </c>
      <c r="E273" s="136" t="s">
        <v>1384</v>
      </c>
      <c r="F273" s="136" t="s">
        <v>1384</v>
      </c>
      <c r="G273" s="136" t="s">
        <v>1384</v>
      </c>
      <c r="H273" s="136"/>
      <c r="I273" s="136" t="s">
        <v>1384</v>
      </c>
      <c r="J273" s="136" t="s">
        <v>1384</v>
      </c>
      <c r="K273" s="136"/>
    </row>
    <row r="274" spans="1:11" x14ac:dyDescent="0.2">
      <c r="A274" s="134" t="s">
        <v>396</v>
      </c>
      <c r="B274" s="134" t="s">
        <v>1773</v>
      </c>
      <c r="C274" s="134" t="s">
        <v>341</v>
      </c>
      <c r="D274" s="135" t="s">
        <v>958</v>
      </c>
      <c r="E274" s="136" t="s">
        <v>1384</v>
      </c>
      <c r="F274" s="136" t="s">
        <v>1384</v>
      </c>
      <c r="G274" s="136" t="s">
        <v>1384</v>
      </c>
      <c r="H274" s="136"/>
      <c r="I274" s="136" t="s">
        <v>1384</v>
      </c>
      <c r="J274" s="136" t="s">
        <v>1384</v>
      </c>
      <c r="K274" s="136"/>
    </row>
    <row r="275" spans="1:11" x14ac:dyDescent="0.2">
      <c r="A275" s="134" t="s">
        <v>959</v>
      </c>
      <c r="B275" s="134" t="s">
        <v>1774</v>
      </c>
      <c r="C275" s="134" t="s">
        <v>341</v>
      </c>
      <c r="D275" s="135" t="s">
        <v>960</v>
      </c>
      <c r="E275" s="136" t="s">
        <v>1384</v>
      </c>
      <c r="F275" s="136" t="s">
        <v>1384</v>
      </c>
      <c r="G275" s="136" t="s">
        <v>1384</v>
      </c>
      <c r="H275" s="136"/>
      <c r="I275" s="136" t="s">
        <v>1384</v>
      </c>
      <c r="J275" s="136" t="s">
        <v>1384</v>
      </c>
      <c r="K275" s="136"/>
    </row>
    <row r="276" spans="1:11" ht="24" x14ac:dyDescent="0.2">
      <c r="A276" s="134" t="s">
        <v>961</v>
      </c>
      <c r="B276" s="134" t="s">
        <v>1775</v>
      </c>
      <c r="C276" s="134" t="s">
        <v>341</v>
      </c>
      <c r="D276" s="135" t="s">
        <v>962</v>
      </c>
      <c r="E276" s="136" t="s">
        <v>1384</v>
      </c>
      <c r="F276" s="136" t="s">
        <v>1384</v>
      </c>
      <c r="G276" s="136" t="s">
        <v>1384</v>
      </c>
      <c r="H276" s="136"/>
      <c r="I276" s="136" t="s">
        <v>1384</v>
      </c>
      <c r="J276" s="136" t="s">
        <v>1384</v>
      </c>
      <c r="K276" s="136"/>
    </row>
    <row r="277" spans="1:11" ht="24" x14ac:dyDescent="0.2">
      <c r="A277" s="134" t="s">
        <v>963</v>
      </c>
      <c r="B277" s="134" t="s">
        <v>1776</v>
      </c>
      <c r="C277" s="134" t="s">
        <v>341</v>
      </c>
      <c r="D277" s="135" t="s">
        <v>964</v>
      </c>
      <c r="E277" s="136" t="s">
        <v>1384</v>
      </c>
      <c r="F277" s="136" t="s">
        <v>1384</v>
      </c>
      <c r="G277" s="136" t="s">
        <v>1384</v>
      </c>
      <c r="H277" s="136"/>
      <c r="I277" s="136" t="s">
        <v>1384</v>
      </c>
      <c r="J277" s="136" t="s">
        <v>1384</v>
      </c>
      <c r="K277" s="136"/>
    </row>
    <row r="278" spans="1:11" ht="24" x14ac:dyDescent="0.2">
      <c r="A278" s="134" t="s">
        <v>965</v>
      </c>
      <c r="B278" s="134" t="s">
        <v>1777</v>
      </c>
      <c r="C278" s="134" t="s">
        <v>341</v>
      </c>
      <c r="D278" s="135" t="s">
        <v>966</v>
      </c>
      <c r="E278" s="136" t="s">
        <v>1384</v>
      </c>
      <c r="F278" s="136" t="s">
        <v>1384</v>
      </c>
      <c r="G278" s="136" t="s">
        <v>1384</v>
      </c>
      <c r="H278" s="136"/>
      <c r="I278" s="136" t="s">
        <v>1384</v>
      </c>
      <c r="J278" s="136" t="s">
        <v>1384</v>
      </c>
      <c r="K278" s="136"/>
    </row>
    <row r="279" spans="1:11" ht="24" x14ac:dyDescent="0.2">
      <c r="A279" s="134" t="s">
        <v>967</v>
      </c>
      <c r="B279" s="134" t="s">
        <v>1778</v>
      </c>
      <c r="C279" s="134" t="s">
        <v>341</v>
      </c>
      <c r="D279" s="135" t="s">
        <v>968</v>
      </c>
      <c r="E279" s="136" t="s">
        <v>1384</v>
      </c>
      <c r="F279" s="136" t="s">
        <v>1384</v>
      </c>
      <c r="G279" s="136" t="s">
        <v>1384</v>
      </c>
      <c r="H279" s="136"/>
      <c r="I279" s="136" t="s">
        <v>1384</v>
      </c>
      <c r="J279" s="136" t="s">
        <v>1384</v>
      </c>
      <c r="K279" s="136"/>
    </row>
    <row r="280" spans="1:11" x14ac:dyDescent="0.2">
      <c r="A280" s="134" t="s">
        <v>969</v>
      </c>
      <c r="B280" s="134" t="s">
        <v>1779</v>
      </c>
      <c r="C280" s="134" t="s">
        <v>281</v>
      </c>
      <c r="D280" s="135" t="s">
        <v>970</v>
      </c>
      <c r="E280" s="136"/>
      <c r="F280" s="136"/>
      <c r="G280" s="136"/>
      <c r="H280" s="136"/>
      <c r="I280" s="136"/>
      <c r="J280" s="136" t="s">
        <v>1384</v>
      </c>
      <c r="K280" s="136"/>
    </row>
    <row r="281" spans="1:11" x14ac:dyDescent="0.2">
      <c r="A281" s="134" t="s">
        <v>971</v>
      </c>
      <c r="B281" s="134" t="s">
        <v>1780</v>
      </c>
      <c r="C281" s="134" t="s">
        <v>281</v>
      </c>
      <c r="D281" s="135" t="s">
        <v>972</v>
      </c>
      <c r="E281" s="136"/>
      <c r="F281" s="136"/>
      <c r="G281" s="136"/>
      <c r="H281" s="136"/>
      <c r="I281" s="136"/>
      <c r="J281" s="136" t="s">
        <v>1384</v>
      </c>
      <c r="K281" s="136"/>
    </row>
    <row r="282" spans="1:11" x14ac:dyDescent="0.2">
      <c r="A282" s="134" t="s">
        <v>343</v>
      </c>
      <c r="B282" s="134" t="s">
        <v>1781</v>
      </c>
      <c r="C282" s="134" t="s">
        <v>344</v>
      </c>
      <c r="D282" s="135" t="s">
        <v>973</v>
      </c>
      <c r="E282" s="136" t="s">
        <v>1384</v>
      </c>
      <c r="F282" s="136" t="s">
        <v>1384</v>
      </c>
      <c r="G282" s="136" t="s">
        <v>1384</v>
      </c>
      <c r="H282" s="136"/>
      <c r="I282" s="136" t="s">
        <v>1384</v>
      </c>
      <c r="J282" s="136" t="s">
        <v>1384</v>
      </c>
      <c r="K282" s="136"/>
    </row>
    <row r="283" spans="1:11" x14ac:dyDescent="0.2">
      <c r="A283" s="134" t="s">
        <v>346</v>
      </c>
      <c r="B283" s="134" t="s">
        <v>1782</v>
      </c>
      <c r="C283" s="134" t="s">
        <v>347</v>
      </c>
      <c r="D283" s="135" t="s">
        <v>974</v>
      </c>
      <c r="E283" s="136" t="s">
        <v>1384</v>
      </c>
      <c r="F283" s="136" t="s">
        <v>1384</v>
      </c>
      <c r="G283" s="136" t="s">
        <v>1384</v>
      </c>
      <c r="H283" s="136"/>
      <c r="I283" s="136" t="s">
        <v>1384</v>
      </c>
      <c r="J283" s="136" t="s">
        <v>1384</v>
      </c>
      <c r="K283" s="136"/>
    </row>
    <row r="284" spans="1:11" ht="24" x14ac:dyDescent="0.2">
      <c r="A284" s="134" t="s">
        <v>283</v>
      </c>
      <c r="B284" s="134" t="s">
        <v>1783</v>
      </c>
      <c r="C284" s="134" t="s">
        <v>284</v>
      </c>
      <c r="D284" s="135" t="s">
        <v>975</v>
      </c>
      <c r="E284" s="136" t="s">
        <v>1384</v>
      </c>
      <c r="F284" s="136" t="s">
        <v>1384</v>
      </c>
      <c r="G284" s="136" t="s">
        <v>1384</v>
      </c>
      <c r="H284" s="136"/>
      <c r="I284" s="136" t="s">
        <v>1384</v>
      </c>
      <c r="J284" s="136"/>
      <c r="K284" s="136"/>
    </row>
    <row r="285" spans="1:11" x14ac:dyDescent="0.2">
      <c r="A285" s="134" t="s">
        <v>349</v>
      </c>
      <c r="B285" s="134" t="s">
        <v>1784</v>
      </c>
      <c r="C285" s="134" t="s">
        <v>350</v>
      </c>
      <c r="D285" s="135" t="s">
        <v>976</v>
      </c>
      <c r="E285" s="136" t="s">
        <v>1384</v>
      </c>
      <c r="F285" s="136" t="s">
        <v>1384</v>
      </c>
      <c r="G285" s="136" t="s">
        <v>1384</v>
      </c>
      <c r="H285" s="136"/>
      <c r="I285" s="136" t="s">
        <v>1384</v>
      </c>
      <c r="J285" s="136" t="s">
        <v>1384</v>
      </c>
      <c r="K285" s="136"/>
    </row>
    <row r="286" spans="1:11" x14ac:dyDescent="0.2">
      <c r="A286" s="134" t="s">
        <v>352</v>
      </c>
      <c r="B286" s="134" t="s">
        <v>1785</v>
      </c>
      <c r="C286" s="134" t="s">
        <v>353</v>
      </c>
      <c r="D286" s="135" t="s">
        <v>977</v>
      </c>
      <c r="E286" s="136" t="s">
        <v>1384</v>
      </c>
      <c r="F286" s="136" t="s">
        <v>1384</v>
      </c>
      <c r="G286" s="136" t="s">
        <v>1384</v>
      </c>
      <c r="H286" s="136"/>
      <c r="I286" s="136" t="s">
        <v>1384</v>
      </c>
      <c r="J286" s="136" t="s">
        <v>1384</v>
      </c>
      <c r="K286" s="136"/>
    </row>
    <row r="287" spans="1:11" x14ac:dyDescent="0.2">
      <c r="A287" s="134" t="s">
        <v>978</v>
      </c>
      <c r="B287" s="134" t="s">
        <v>1786</v>
      </c>
      <c r="C287" s="134" t="s">
        <v>356</v>
      </c>
      <c r="D287" s="135" t="s">
        <v>979</v>
      </c>
      <c r="E287" s="136" t="s">
        <v>1384</v>
      </c>
      <c r="F287" s="136" t="s">
        <v>1384</v>
      </c>
      <c r="G287" s="136" t="s">
        <v>1384</v>
      </c>
      <c r="H287" s="136"/>
      <c r="I287" s="136" t="s">
        <v>1384</v>
      </c>
      <c r="J287" s="136" t="s">
        <v>1384</v>
      </c>
      <c r="K287" s="136"/>
    </row>
    <row r="288" spans="1:11" ht="24" x14ac:dyDescent="0.2">
      <c r="A288" s="134" t="s">
        <v>980</v>
      </c>
      <c r="B288" s="134" t="s">
        <v>1787</v>
      </c>
      <c r="C288" s="134" t="s">
        <v>356</v>
      </c>
      <c r="D288" s="135" t="s">
        <v>981</v>
      </c>
      <c r="E288" s="136" t="s">
        <v>1384</v>
      </c>
      <c r="F288" s="136" t="s">
        <v>1384</v>
      </c>
      <c r="G288" s="136" t="s">
        <v>1384</v>
      </c>
      <c r="H288" s="136"/>
      <c r="I288" s="136" t="s">
        <v>1384</v>
      </c>
      <c r="J288" s="136" t="s">
        <v>1384</v>
      </c>
      <c r="K288" s="136"/>
    </row>
    <row r="289" spans="1:11" x14ac:dyDescent="0.2">
      <c r="A289" s="137" t="s">
        <v>358</v>
      </c>
      <c r="B289" s="134" t="s">
        <v>1788</v>
      </c>
      <c r="C289" s="134" t="s">
        <v>359</v>
      </c>
      <c r="D289" s="138" t="s">
        <v>982</v>
      </c>
      <c r="E289" s="139" t="s">
        <v>1384</v>
      </c>
      <c r="F289" s="139" t="s">
        <v>1384</v>
      </c>
      <c r="G289" s="139" t="s">
        <v>1384</v>
      </c>
      <c r="H289" s="139" t="s">
        <v>1384</v>
      </c>
      <c r="I289" s="139" t="s">
        <v>1384</v>
      </c>
      <c r="J289" s="139" t="s">
        <v>1384</v>
      </c>
      <c r="K289" s="139" t="s">
        <v>1384</v>
      </c>
    </row>
    <row r="290" spans="1:11" x14ac:dyDescent="0.2">
      <c r="A290" s="134" t="s">
        <v>983</v>
      </c>
      <c r="B290" s="134" t="s">
        <v>1789</v>
      </c>
      <c r="C290" s="134" t="s">
        <v>287</v>
      </c>
      <c r="D290" s="135" t="s">
        <v>984</v>
      </c>
      <c r="E290" s="136" t="s">
        <v>1384</v>
      </c>
      <c r="F290" s="136" t="s">
        <v>1384</v>
      </c>
      <c r="G290" s="136" t="s">
        <v>1384</v>
      </c>
      <c r="H290" s="136"/>
      <c r="I290" s="136" t="s">
        <v>1384</v>
      </c>
      <c r="J290" s="136"/>
      <c r="K290" s="136"/>
    </row>
    <row r="291" spans="1:11" x14ac:dyDescent="0.2">
      <c r="A291" s="134" t="s">
        <v>985</v>
      </c>
      <c r="B291" s="134" t="s">
        <v>1790</v>
      </c>
      <c r="C291" s="134" t="s">
        <v>362</v>
      </c>
      <c r="D291" s="135" t="s">
        <v>986</v>
      </c>
      <c r="E291" s="136" t="s">
        <v>1384</v>
      </c>
      <c r="F291" s="136" t="s">
        <v>1384</v>
      </c>
      <c r="G291" s="136" t="s">
        <v>1384</v>
      </c>
      <c r="H291" s="136"/>
      <c r="I291" s="136" t="s">
        <v>1384</v>
      </c>
      <c r="J291" s="136" t="s">
        <v>1384</v>
      </c>
      <c r="K291" s="136"/>
    </row>
    <row r="292" spans="1:11" x14ac:dyDescent="0.2">
      <c r="A292" s="134" t="s">
        <v>987</v>
      </c>
      <c r="B292" s="134" t="s">
        <v>1791</v>
      </c>
      <c r="C292" s="134" t="s">
        <v>287</v>
      </c>
      <c r="D292" s="135" t="s">
        <v>988</v>
      </c>
      <c r="E292" s="136" t="s">
        <v>1384</v>
      </c>
      <c r="F292" s="136" t="s">
        <v>1384</v>
      </c>
      <c r="G292" s="136" t="s">
        <v>1384</v>
      </c>
      <c r="H292" s="136"/>
      <c r="I292" s="136" t="s">
        <v>1384</v>
      </c>
      <c r="J292" s="136"/>
      <c r="K292" s="136"/>
    </row>
    <row r="293" spans="1:11" x14ac:dyDescent="0.2">
      <c r="A293" s="134" t="s">
        <v>989</v>
      </c>
      <c r="B293" s="134" t="s">
        <v>1792</v>
      </c>
      <c r="C293" s="134" t="s">
        <v>362</v>
      </c>
      <c r="D293" s="135" t="s">
        <v>990</v>
      </c>
      <c r="E293" s="136" t="s">
        <v>1384</v>
      </c>
      <c r="F293" s="136" t="s">
        <v>1384</v>
      </c>
      <c r="G293" s="136" t="s">
        <v>1384</v>
      </c>
      <c r="H293" s="136"/>
      <c r="I293" s="136" t="s">
        <v>1384</v>
      </c>
      <c r="J293" s="136" t="s">
        <v>1384</v>
      </c>
      <c r="K293" s="136"/>
    </row>
    <row r="294" spans="1:11" x14ac:dyDescent="0.2">
      <c r="A294" s="137" t="s">
        <v>289</v>
      </c>
      <c r="B294" s="134" t="s">
        <v>1793</v>
      </c>
      <c r="C294" s="134" t="s">
        <v>290</v>
      </c>
      <c r="D294" s="138" t="s">
        <v>991</v>
      </c>
      <c r="E294" s="139" t="s">
        <v>1384</v>
      </c>
      <c r="F294" s="139" t="s">
        <v>1384</v>
      </c>
      <c r="G294" s="139" t="s">
        <v>1384</v>
      </c>
      <c r="H294" s="139" t="s">
        <v>1384</v>
      </c>
      <c r="I294" s="139" t="s">
        <v>1384</v>
      </c>
      <c r="J294" s="139" t="s">
        <v>1384</v>
      </c>
      <c r="K294" s="139" t="s">
        <v>1384</v>
      </c>
    </row>
    <row r="295" spans="1:11" ht="24" x14ac:dyDescent="0.2">
      <c r="A295" s="134" t="s">
        <v>992</v>
      </c>
      <c r="B295" s="134" t="s">
        <v>1794</v>
      </c>
      <c r="C295" s="134" t="s">
        <v>362</v>
      </c>
      <c r="D295" s="135" t="s">
        <v>993</v>
      </c>
      <c r="E295" s="136" t="s">
        <v>1384</v>
      </c>
      <c r="F295" s="136" t="s">
        <v>1384</v>
      </c>
      <c r="G295" s="136" t="s">
        <v>1384</v>
      </c>
      <c r="H295" s="136"/>
      <c r="I295" s="136" t="s">
        <v>1384</v>
      </c>
      <c r="J295" s="136" t="s">
        <v>1384</v>
      </c>
      <c r="K295" s="136"/>
    </row>
    <row r="296" spans="1:11" ht="24" x14ac:dyDescent="0.2">
      <c r="A296" s="134" t="s">
        <v>994</v>
      </c>
      <c r="B296" s="134" t="s">
        <v>1795</v>
      </c>
      <c r="C296" s="134" t="s">
        <v>367</v>
      </c>
      <c r="D296" s="135" t="s">
        <v>995</v>
      </c>
      <c r="E296" s="136" t="s">
        <v>1384</v>
      </c>
      <c r="F296" s="136" t="s">
        <v>1384</v>
      </c>
      <c r="G296" s="136" t="s">
        <v>1384</v>
      </c>
      <c r="H296" s="136"/>
      <c r="I296" s="136" t="s">
        <v>1384</v>
      </c>
      <c r="J296" s="136" t="s">
        <v>1384</v>
      </c>
      <c r="K296" s="142" t="s">
        <v>1384</v>
      </c>
    </row>
    <row r="297" spans="1:11" x14ac:dyDescent="0.2">
      <c r="A297" s="134" t="s">
        <v>996</v>
      </c>
      <c r="B297" s="134" t="s">
        <v>1797</v>
      </c>
      <c r="C297" s="134" t="s">
        <v>367</v>
      </c>
      <c r="D297" s="135" t="s">
        <v>997</v>
      </c>
      <c r="E297" s="136" t="s">
        <v>1384</v>
      </c>
      <c r="F297" s="136" t="s">
        <v>1384</v>
      </c>
      <c r="G297" s="136" t="s">
        <v>1384</v>
      </c>
      <c r="H297" s="136"/>
      <c r="I297" s="136" t="s">
        <v>1384</v>
      </c>
      <c r="J297" s="136" t="s">
        <v>1384</v>
      </c>
      <c r="K297" s="142" t="s">
        <v>1384</v>
      </c>
    </row>
    <row r="298" spans="1:11" x14ac:dyDescent="0.2">
      <c r="A298" s="134" t="s">
        <v>998</v>
      </c>
      <c r="B298" s="134" t="s">
        <v>1798</v>
      </c>
      <c r="C298" s="134" t="s">
        <v>367</v>
      </c>
      <c r="D298" s="135" t="s">
        <v>999</v>
      </c>
      <c r="E298" s="136" t="s">
        <v>1384</v>
      </c>
      <c r="F298" s="136" t="s">
        <v>1384</v>
      </c>
      <c r="G298" s="136" t="s">
        <v>1384</v>
      </c>
      <c r="H298" s="136"/>
      <c r="I298" s="136" t="s">
        <v>1384</v>
      </c>
      <c r="J298" s="136" t="s">
        <v>1384</v>
      </c>
      <c r="K298" s="142" t="s">
        <v>1384</v>
      </c>
    </row>
    <row r="299" spans="1:11" ht="24" x14ac:dyDescent="0.2">
      <c r="A299" s="134" t="s">
        <v>1000</v>
      </c>
      <c r="B299" s="134" t="s">
        <v>1799</v>
      </c>
      <c r="C299" s="134" t="s">
        <v>370</v>
      </c>
      <c r="D299" s="135" t="s">
        <v>1001</v>
      </c>
      <c r="E299" s="136" t="s">
        <v>1384</v>
      </c>
      <c r="F299" s="136" t="s">
        <v>1384</v>
      </c>
      <c r="G299" s="136" t="s">
        <v>1384</v>
      </c>
      <c r="H299" s="136"/>
      <c r="I299" s="136" t="s">
        <v>1384</v>
      </c>
      <c r="J299" s="136" t="s">
        <v>1384</v>
      </c>
      <c r="K299" s="142" t="s">
        <v>1384</v>
      </c>
    </row>
    <row r="300" spans="1:11" ht="24" x14ac:dyDescent="0.2">
      <c r="A300" s="134" t="s">
        <v>1002</v>
      </c>
      <c r="B300" s="134" t="s">
        <v>1800</v>
      </c>
      <c r="C300" s="134" t="s">
        <v>370</v>
      </c>
      <c r="D300" s="135" t="s">
        <v>1003</v>
      </c>
      <c r="E300" s="136" t="s">
        <v>1384</v>
      </c>
      <c r="F300" s="136" t="s">
        <v>1384</v>
      </c>
      <c r="G300" s="136" t="s">
        <v>1384</v>
      </c>
      <c r="H300" s="136"/>
      <c r="I300" s="136" t="s">
        <v>1384</v>
      </c>
      <c r="J300" s="136" t="s">
        <v>1384</v>
      </c>
      <c r="K300" s="142" t="s">
        <v>1384</v>
      </c>
    </row>
    <row r="301" spans="1:11" x14ac:dyDescent="0.2">
      <c r="A301" s="134" t="s">
        <v>1004</v>
      </c>
      <c r="B301" s="134" t="s">
        <v>1801</v>
      </c>
      <c r="C301" s="134" t="s">
        <v>370</v>
      </c>
      <c r="D301" s="135" t="s">
        <v>1005</v>
      </c>
      <c r="E301" s="136" t="s">
        <v>1384</v>
      </c>
      <c r="F301" s="136" t="s">
        <v>1384</v>
      </c>
      <c r="G301" s="136" t="s">
        <v>1384</v>
      </c>
      <c r="H301" s="136"/>
      <c r="I301" s="136" t="s">
        <v>1384</v>
      </c>
      <c r="J301" s="136" t="s">
        <v>1384</v>
      </c>
      <c r="K301" s="142" t="s">
        <v>1384</v>
      </c>
    </row>
    <row r="302" spans="1:11" ht="24" x14ac:dyDescent="0.2">
      <c r="A302" s="134" t="s">
        <v>1006</v>
      </c>
      <c r="B302" s="134" t="s">
        <v>1802</v>
      </c>
      <c r="C302" s="134" t="s">
        <v>373</v>
      </c>
      <c r="D302" s="135" t="s">
        <v>1007</v>
      </c>
      <c r="E302" s="136" t="s">
        <v>1384</v>
      </c>
      <c r="F302" s="136" t="s">
        <v>1384</v>
      </c>
      <c r="G302" s="136" t="s">
        <v>1384</v>
      </c>
      <c r="H302" s="136"/>
      <c r="I302" s="136" t="s">
        <v>1384</v>
      </c>
      <c r="J302" s="136" t="s">
        <v>1384</v>
      </c>
      <c r="K302" s="142" t="s">
        <v>1384</v>
      </c>
    </row>
    <row r="303" spans="1:11" ht="24" x14ac:dyDescent="0.2">
      <c r="A303" s="134" t="s">
        <v>1008</v>
      </c>
      <c r="B303" s="134" t="s">
        <v>1803</v>
      </c>
      <c r="C303" s="134" t="s">
        <v>373</v>
      </c>
      <c r="D303" s="135" t="s">
        <v>1009</v>
      </c>
      <c r="E303" s="136" t="s">
        <v>1384</v>
      </c>
      <c r="F303" s="136" t="s">
        <v>1384</v>
      </c>
      <c r="G303" s="136" t="s">
        <v>1384</v>
      </c>
      <c r="H303" s="136"/>
      <c r="I303" s="136" t="s">
        <v>1384</v>
      </c>
      <c r="J303" s="136" t="s">
        <v>1384</v>
      </c>
      <c r="K303" s="142" t="s">
        <v>1384</v>
      </c>
    </row>
    <row r="304" spans="1:11" x14ac:dyDescent="0.2">
      <c r="A304" s="134" t="s">
        <v>1010</v>
      </c>
      <c r="B304" s="134" t="s">
        <v>1804</v>
      </c>
      <c r="C304" s="134" t="s">
        <v>373</v>
      </c>
      <c r="D304" s="135" t="s">
        <v>1011</v>
      </c>
      <c r="E304" s="136" t="s">
        <v>1384</v>
      </c>
      <c r="F304" s="136" t="s">
        <v>1384</v>
      </c>
      <c r="G304" s="136" t="s">
        <v>1384</v>
      </c>
      <c r="H304" s="136"/>
      <c r="I304" s="136" t="s">
        <v>1384</v>
      </c>
      <c r="J304" s="136" t="s">
        <v>1384</v>
      </c>
      <c r="K304" s="142" t="s">
        <v>1384</v>
      </c>
    </row>
    <row r="305" spans="1:11" ht="24" x14ac:dyDescent="0.2">
      <c r="A305" s="134" t="s">
        <v>1012</v>
      </c>
      <c r="B305" s="134" t="s">
        <v>1805</v>
      </c>
      <c r="C305" s="134" t="s">
        <v>376</v>
      </c>
      <c r="D305" s="135" t="s">
        <v>1013</v>
      </c>
      <c r="E305" s="136" t="s">
        <v>1384</v>
      </c>
      <c r="F305" s="136" t="s">
        <v>1384</v>
      </c>
      <c r="G305" s="136" t="s">
        <v>1384</v>
      </c>
      <c r="H305" s="136"/>
      <c r="I305" s="136" t="s">
        <v>1384</v>
      </c>
      <c r="J305" s="136" t="s">
        <v>1384</v>
      </c>
      <c r="K305" s="142" t="s">
        <v>1384</v>
      </c>
    </row>
    <row r="306" spans="1:11" ht="24" x14ac:dyDescent="0.2">
      <c r="A306" s="134" t="s">
        <v>1014</v>
      </c>
      <c r="B306" s="134" t="s">
        <v>1806</v>
      </c>
      <c r="C306" s="134" t="s">
        <v>376</v>
      </c>
      <c r="D306" s="135" t="s">
        <v>1015</v>
      </c>
      <c r="E306" s="136" t="s">
        <v>1384</v>
      </c>
      <c r="F306" s="136" t="s">
        <v>1384</v>
      </c>
      <c r="G306" s="136" t="s">
        <v>1384</v>
      </c>
      <c r="H306" s="136"/>
      <c r="I306" s="136" t="s">
        <v>1384</v>
      </c>
      <c r="J306" s="136" t="s">
        <v>1384</v>
      </c>
      <c r="K306" s="142" t="s">
        <v>1384</v>
      </c>
    </row>
    <row r="307" spans="1:11" x14ac:dyDescent="0.2">
      <c r="A307" s="134" t="s">
        <v>1016</v>
      </c>
      <c r="B307" s="134" t="s">
        <v>1807</v>
      </c>
      <c r="C307" s="134" t="s">
        <v>376</v>
      </c>
      <c r="D307" s="135" t="s">
        <v>1017</v>
      </c>
      <c r="E307" s="136" t="s">
        <v>1384</v>
      </c>
      <c r="F307" s="136" t="s">
        <v>1384</v>
      </c>
      <c r="G307" s="136" t="s">
        <v>1384</v>
      </c>
      <c r="H307" s="136"/>
      <c r="I307" s="136" t="s">
        <v>1384</v>
      </c>
      <c r="J307" s="136" t="s">
        <v>1384</v>
      </c>
      <c r="K307" s="142" t="s">
        <v>1384</v>
      </c>
    </row>
    <row r="308" spans="1:11" ht="24" x14ac:dyDescent="0.2">
      <c r="A308" s="134" t="s">
        <v>1018</v>
      </c>
      <c r="B308" s="134" t="s">
        <v>1808</v>
      </c>
      <c r="C308" s="134" t="s">
        <v>379</v>
      </c>
      <c r="D308" s="135" t="s">
        <v>1019</v>
      </c>
      <c r="E308" s="136" t="s">
        <v>1384</v>
      </c>
      <c r="F308" s="136" t="s">
        <v>1384</v>
      </c>
      <c r="G308" s="136" t="s">
        <v>1384</v>
      </c>
      <c r="H308" s="136"/>
      <c r="I308" s="136" t="s">
        <v>1384</v>
      </c>
      <c r="J308" s="136" t="s">
        <v>1384</v>
      </c>
      <c r="K308" s="142" t="s">
        <v>1384</v>
      </c>
    </row>
    <row r="309" spans="1:11" ht="24" x14ac:dyDescent="0.2">
      <c r="A309" s="134" t="s">
        <v>1020</v>
      </c>
      <c r="B309" s="134" t="s">
        <v>1809</v>
      </c>
      <c r="C309" s="134" t="s">
        <v>379</v>
      </c>
      <c r="D309" s="135" t="s">
        <v>1021</v>
      </c>
      <c r="E309" s="136" t="s">
        <v>1384</v>
      </c>
      <c r="F309" s="136" t="s">
        <v>1384</v>
      </c>
      <c r="G309" s="136" t="s">
        <v>1384</v>
      </c>
      <c r="H309" s="136"/>
      <c r="I309" s="136" t="s">
        <v>1384</v>
      </c>
      <c r="J309" s="136" t="s">
        <v>1384</v>
      </c>
      <c r="K309" s="142" t="s">
        <v>1384</v>
      </c>
    </row>
    <row r="310" spans="1:11" x14ac:dyDescent="0.2">
      <c r="A310" s="134" t="s">
        <v>1022</v>
      </c>
      <c r="B310" s="134" t="s">
        <v>1810</v>
      </c>
      <c r="C310" s="134" t="s">
        <v>379</v>
      </c>
      <c r="D310" s="135" t="s">
        <v>1023</v>
      </c>
      <c r="E310" s="136" t="s">
        <v>1384</v>
      </c>
      <c r="F310" s="136" t="s">
        <v>1384</v>
      </c>
      <c r="G310" s="136" t="s">
        <v>1384</v>
      </c>
      <c r="H310" s="136"/>
      <c r="I310" s="136" t="s">
        <v>1384</v>
      </c>
      <c r="J310" s="136" t="s">
        <v>1384</v>
      </c>
      <c r="K310" s="142" t="s">
        <v>1384</v>
      </c>
    </row>
    <row r="311" spans="1:11" ht="24" x14ac:dyDescent="0.2">
      <c r="A311" s="134" t="s">
        <v>1024</v>
      </c>
      <c r="B311" s="134" t="s">
        <v>1811</v>
      </c>
      <c r="C311" s="134" t="s">
        <v>382</v>
      </c>
      <c r="D311" s="135" t="s">
        <v>1025</v>
      </c>
      <c r="E311" s="136" t="s">
        <v>1384</v>
      </c>
      <c r="F311" s="136" t="s">
        <v>1384</v>
      </c>
      <c r="G311" s="136" t="s">
        <v>1384</v>
      </c>
      <c r="H311" s="136"/>
      <c r="I311" s="136" t="s">
        <v>1384</v>
      </c>
      <c r="J311" s="136" t="s">
        <v>1384</v>
      </c>
      <c r="K311" s="142" t="s">
        <v>1384</v>
      </c>
    </row>
    <row r="312" spans="1:11" ht="24" x14ac:dyDescent="0.2">
      <c r="A312" s="134" t="s">
        <v>1026</v>
      </c>
      <c r="B312" s="134" t="s">
        <v>1812</v>
      </c>
      <c r="C312" s="134" t="s">
        <v>382</v>
      </c>
      <c r="D312" s="135" t="s">
        <v>1027</v>
      </c>
      <c r="E312" s="136" t="s">
        <v>1384</v>
      </c>
      <c r="F312" s="136" t="s">
        <v>1384</v>
      </c>
      <c r="G312" s="136" t="s">
        <v>1384</v>
      </c>
      <c r="H312" s="136"/>
      <c r="I312" s="136" t="s">
        <v>1384</v>
      </c>
      <c r="J312" s="136" t="s">
        <v>1384</v>
      </c>
      <c r="K312" s="142" t="s">
        <v>1384</v>
      </c>
    </row>
    <row r="313" spans="1:11" x14ac:dyDescent="0.2">
      <c r="A313" s="134" t="s">
        <v>1028</v>
      </c>
      <c r="B313" s="134" t="s">
        <v>1813</v>
      </c>
      <c r="C313" s="134" t="s">
        <v>382</v>
      </c>
      <c r="D313" s="135" t="s">
        <v>1029</v>
      </c>
      <c r="E313" s="136" t="s">
        <v>1384</v>
      </c>
      <c r="F313" s="136" t="s">
        <v>1384</v>
      </c>
      <c r="G313" s="136" t="s">
        <v>1384</v>
      </c>
      <c r="H313" s="136"/>
      <c r="I313" s="136" t="s">
        <v>1384</v>
      </c>
      <c r="J313" s="136" t="s">
        <v>1384</v>
      </c>
      <c r="K313" s="142" t="s">
        <v>1384</v>
      </c>
    </row>
    <row r="314" spans="1:11" ht="24" x14ac:dyDescent="0.2">
      <c r="A314" s="134" t="s">
        <v>1030</v>
      </c>
      <c r="B314" s="134" t="s">
        <v>1814</v>
      </c>
      <c r="C314" s="134" t="s">
        <v>385</v>
      </c>
      <c r="D314" s="135" t="s">
        <v>1031</v>
      </c>
      <c r="E314" s="136" t="s">
        <v>1384</v>
      </c>
      <c r="F314" s="136" t="s">
        <v>1384</v>
      </c>
      <c r="G314" s="136" t="s">
        <v>1384</v>
      </c>
      <c r="H314" s="136"/>
      <c r="I314" s="136" t="s">
        <v>1384</v>
      </c>
      <c r="J314" s="136" t="s">
        <v>1384</v>
      </c>
      <c r="K314" s="142" t="s">
        <v>1384</v>
      </c>
    </row>
    <row r="315" spans="1:11" ht="24" x14ac:dyDescent="0.2">
      <c r="A315" s="134" t="s">
        <v>1032</v>
      </c>
      <c r="B315" s="134" t="s">
        <v>1815</v>
      </c>
      <c r="C315" s="134" t="s">
        <v>385</v>
      </c>
      <c r="D315" s="135" t="s">
        <v>1033</v>
      </c>
      <c r="E315" s="136" t="s">
        <v>1384</v>
      </c>
      <c r="F315" s="136" t="s">
        <v>1384</v>
      </c>
      <c r="G315" s="136" t="s">
        <v>1384</v>
      </c>
      <c r="H315" s="136"/>
      <c r="I315" s="136" t="s">
        <v>1384</v>
      </c>
      <c r="J315" s="136" t="s">
        <v>1384</v>
      </c>
      <c r="K315" s="142" t="s">
        <v>1384</v>
      </c>
    </row>
    <row r="316" spans="1:11" x14ac:dyDescent="0.2">
      <c r="A316" s="134" t="s">
        <v>1034</v>
      </c>
      <c r="B316" s="134" t="s">
        <v>1816</v>
      </c>
      <c r="C316" s="134" t="s">
        <v>385</v>
      </c>
      <c r="D316" s="135" t="s">
        <v>1035</v>
      </c>
      <c r="E316" s="136" t="s">
        <v>1384</v>
      </c>
      <c r="F316" s="136" t="s">
        <v>1384</v>
      </c>
      <c r="G316" s="136" t="s">
        <v>1384</v>
      </c>
      <c r="H316" s="136"/>
      <c r="I316" s="136" t="s">
        <v>1384</v>
      </c>
      <c r="J316" s="136" t="s">
        <v>1384</v>
      </c>
      <c r="K316" s="142" t="s">
        <v>1384</v>
      </c>
    </row>
    <row r="317" spans="1:11" ht="24" x14ac:dyDescent="0.2">
      <c r="A317" s="134" t="s">
        <v>1036</v>
      </c>
      <c r="B317" s="134" t="s">
        <v>1817</v>
      </c>
      <c r="C317" s="134" t="s">
        <v>388</v>
      </c>
      <c r="D317" s="135" t="s">
        <v>1037</v>
      </c>
      <c r="E317" s="136" t="s">
        <v>1384</v>
      </c>
      <c r="F317" s="136" t="s">
        <v>1384</v>
      </c>
      <c r="G317" s="136" t="s">
        <v>1384</v>
      </c>
      <c r="H317" s="136"/>
      <c r="I317" s="136" t="s">
        <v>1384</v>
      </c>
      <c r="J317" s="136" t="s">
        <v>1384</v>
      </c>
      <c r="K317" s="142" t="s">
        <v>1384</v>
      </c>
    </row>
    <row r="318" spans="1:11" ht="24" x14ac:dyDescent="0.2">
      <c r="A318" s="134" t="s">
        <v>1038</v>
      </c>
      <c r="B318" s="134" t="s">
        <v>1818</v>
      </c>
      <c r="C318" s="134" t="s">
        <v>388</v>
      </c>
      <c r="D318" s="135" t="s">
        <v>1039</v>
      </c>
      <c r="E318" s="136" t="s">
        <v>1384</v>
      </c>
      <c r="F318" s="136" t="s">
        <v>1384</v>
      </c>
      <c r="G318" s="136" t="s">
        <v>1384</v>
      </c>
      <c r="H318" s="136"/>
      <c r="I318" s="136" t="s">
        <v>1384</v>
      </c>
      <c r="J318" s="136" t="s">
        <v>1384</v>
      </c>
      <c r="K318" s="142" t="s">
        <v>1384</v>
      </c>
    </row>
    <row r="319" spans="1:11" x14ac:dyDescent="0.2">
      <c r="A319" s="134" t="s">
        <v>1040</v>
      </c>
      <c r="B319" s="134" t="s">
        <v>1819</v>
      </c>
      <c r="C319" s="134" t="s">
        <v>388</v>
      </c>
      <c r="D319" s="135" t="s">
        <v>1041</v>
      </c>
      <c r="E319" s="136" t="s">
        <v>1384</v>
      </c>
      <c r="F319" s="136" t="s">
        <v>1384</v>
      </c>
      <c r="G319" s="136" t="s">
        <v>1384</v>
      </c>
      <c r="H319" s="136"/>
      <c r="I319" s="136" t="s">
        <v>1384</v>
      </c>
      <c r="J319" s="136" t="s">
        <v>1384</v>
      </c>
      <c r="K319" s="142" t="s">
        <v>1384</v>
      </c>
    </row>
    <row r="320" spans="1:11" ht="24" x14ac:dyDescent="0.2">
      <c r="A320" s="134" t="s">
        <v>1042</v>
      </c>
      <c r="B320" s="134" t="s">
        <v>1820</v>
      </c>
      <c r="C320" s="134" t="s">
        <v>391</v>
      </c>
      <c r="D320" s="135" t="s">
        <v>1043</v>
      </c>
      <c r="E320" s="136" t="s">
        <v>1384</v>
      </c>
      <c r="F320" s="136" t="s">
        <v>1384</v>
      </c>
      <c r="G320" s="136" t="s">
        <v>1384</v>
      </c>
      <c r="H320" s="136"/>
      <c r="I320" s="136" t="s">
        <v>1384</v>
      </c>
      <c r="J320" s="136" t="s">
        <v>1384</v>
      </c>
      <c r="K320" s="142" t="s">
        <v>1384</v>
      </c>
    </row>
    <row r="321" spans="1:11" ht="24" x14ac:dyDescent="0.2">
      <c r="A321" s="134" t="s">
        <v>1044</v>
      </c>
      <c r="B321" s="134" t="s">
        <v>1821</v>
      </c>
      <c r="C321" s="134" t="s">
        <v>391</v>
      </c>
      <c r="D321" s="135" t="s">
        <v>1045</v>
      </c>
      <c r="E321" s="136" t="s">
        <v>1384</v>
      </c>
      <c r="F321" s="136" t="s">
        <v>1384</v>
      </c>
      <c r="G321" s="136" t="s">
        <v>1384</v>
      </c>
      <c r="H321" s="136"/>
      <c r="I321" s="136" t="s">
        <v>1384</v>
      </c>
      <c r="J321" s="136" t="s">
        <v>1384</v>
      </c>
      <c r="K321" s="142" t="s">
        <v>1384</v>
      </c>
    </row>
    <row r="322" spans="1:11" x14ac:dyDescent="0.2">
      <c r="A322" s="134" t="s">
        <v>1046</v>
      </c>
      <c r="B322" s="134" t="s">
        <v>1822</v>
      </c>
      <c r="C322" s="134" t="s">
        <v>391</v>
      </c>
      <c r="D322" s="135" t="s">
        <v>1047</v>
      </c>
      <c r="E322" s="136" t="s">
        <v>1384</v>
      </c>
      <c r="F322" s="136" t="s">
        <v>1384</v>
      </c>
      <c r="G322" s="136" t="s">
        <v>1384</v>
      </c>
      <c r="H322" s="136"/>
      <c r="I322" s="136" t="s">
        <v>1384</v>
      </c>
      <c r="J322" s="136" t="s">
        <v>1384</v>
      </c>
      <c r="K322" s="142" t="s">
        <v>1384</v>
      </c>
    </row>
    <row r="323" spans="1:11" x14ac:dyDescent="0.2">
      <c r="A323" s="134" t="s">
        <v>1048</v>
      </c>
      <c r="B323" s="134" t="s">
        <v>1823</v>
      </c>
      <c r="C323" s="134" t="s">
        <v>456</v>
      </c>
      <c r="D323" s="135" t="s">
        <v>1049</v>
      </c>
      <c r="E323" s="136"/>
      <c r="F323" s="136"/>
      <c r="G323" s="136"/>
      <c r="H323" s="136"/>
      <c r="I323" s="136"/>
      <c r="J323" s="136"/>
      <c r="K323" s="136" t="s">
        <v>1384</v>
      </c>
    </row>
    <row r="324" spans="1:11" x14ac:dyDescent="0.2">
      <c r="A324" s="134" t="s">
        <v>1050</v>
      </c>
      <c r="B324" s="134" t="s">
        <v>1824</v>
      </c>
      <c r="C324" s="134" t="s">
        <v>456</v>
      </c>
      <c r="D324" s="135" t="s">
        <v>1051</v>
      </c>
      <c r="E324" s="136"/>
      <c r="F324" s="136"/>
      <c r="G324" s="136"/>
      <c r="H324" s="136"/>
      <c r="I324" s="136"/>
      <c r="J324" s="136"/>
      <c r="K324" s="136" t="s">
        <v>1384</v>
      </c>
    </row>
    <row r="325" spans="1:11" ht="24" x14ac:dyDescent="0.2">
      <c r="A325" s="134" t="s">
        <v>1052</v>
      </c>
      <c r="B325" s="134" t="s">
        <v>1825</v>
      </c>
      <c r="C325" s="134" t="s">
        <v>456</v>
      </c>
      <c r="D325" s="135" t="s">
        <v>1053</v>
      </c>
      <c r="E325" s="136"/>
      <c r="F325" s="136"/>
      <c r="G325" s="136"/>
      <c r="H325" s="136"/>
      <c r="I325" s="136"/>
      <c r="J325" s="136"/>
      <c r="K325" s="136" t="s">
        <v>1384</v>
      </c>
    </row>
    <row r="326" spans="1:11" x14ac:dyDescent="0.2">
      <c r="A326" s="134" t="s">
        <v>1054</v>
      </c>
      <c r="B326" s="134" t="s">
        <v>1826</v>
      </c>
      <c r="C326" s="134" t="s">
        <v>456</v>
      </c>
      <c r="D326" s="135" t="s">
        <v>1055</v>
      </c>
      <c r="E326" s="136"/>
      <c r="F326" s="136"/>
      <c r="G326" s="136"/>
      <c r="H326" s="136"/>
      <c r="I326" s="136"/>
      <c r="J326" s="136"/>
      <c r="K326" s="136" t="s">
        <v>1384</v>
      </c>
    </row>
    <row r="327" spans="1:11" ht="24" x14ac:dyDescent="0.2">
      <c r="A327" s="134" t="s">
        <v>1056</v>
      </c>
      <c r="B327" s="134" t="s">
        <v>1057</v>
      </c>
      <c r="C327" s="134" t="s">
        <v>1056</v>
      </c>
      <c r="D327" s="135" t="s">
        <v>1057</v>
      </c>
      <c r="E327" s="136"/>
      <c r="F327" s="136"/>
      <c r="G327" s="136"/>
      <c r="H327" s="136"/>
      <c r="I327" s="136"/>
      <c r="J327" s="136"/>
      <c r="K327" s="136" t="s">
        <v>1384</v>
      </c>
    </row>
    <row r="328" spans="1:11" x14ac:dyDescent="0.2">
      <c r="A328" s="134" t="s">
        <v>1058</v>
      </c>
      <c r="B328" s="134" t="s">
        <v>1059</v>
      </c>
      <c r="C328" s="134" t="s">
        <v>1058</v>
      </c>
      <c r="D328" s="135" t="s">
        <v>1059</v>
      </c>
      <c r="E328" s="136"/>
      <c r="F328" s="136"/>
      <c r="G328" s="136"/>
      <c r="H328" s="136"/>
      <c r="I328" s="136"/>
      <c r="J328" s="136"/>
      <c r="K328" s="136" t="s">
        <v>1384</v>
      </c>
    </row>
    <row r="329" spans="1:11" x14ac:dyDescent="0.2">
      <c r="A329" s="134" t="s">
        <v>426</v>
      </c>
      <c r="B329" s="134" t="s">
        <v>1827</v>
      </c>
      <c r="C329" s="134" t="s">
        <v>427</v>
      </c>
      <c r="D329" s="135" t="s">
        <v>1060</v>
      </c>
      <c r="E329" s="136"/>
      <c r="F329" s="136"/>
      <c r="G329" s="136"/>
      <c r="H329" s="136"/>
      <c r="I329" s="136"/>
      <c r="J329" s="136"/>
      <c r="K329" s="136" t="s">
        <v>1384</v>
      </c>
    </row>
    <row r="330" spans="1:11" x14ac:dyDescent="0.2">
      <c r="A330" s="137" t="s">
        <v>429</v>
      </c>
      <c r="B330" s="134" t="s">
        <v>1828</v>
      </c>
      <c r="C330" s="134" t="s">
        <v>430</v>
      </c>
      <c r="D330" s="138" t="s">
        <v>1061</v>
      </c>
      <c r="E330" s="139" t="s">
        <v>1384</v>
      </c>
      <c r="F330" s="139" t="s">
        <v>1384</v>
      </c>
      <c r="G330" s="139" t="s">
        <v>1384</v>
      </c>
      <c r="H330" s="139" t="s">
        <v>1384</v>
      </c>
      <c r="I330" s="139" t="s">
        <v>1384</v>
      </c>
      <c r="J330" s="139" t="s">
        <v>1384</v>
      </c>
      <c r="K330" s="139" t="s">
        <v>1384</v>
      </c>
    </row>
    <row r="331" spans="1:11" x14ac:dyDescent="0.2">
      <c r="A331" s="137" t="s">
        <v>432</v>
      </c>
      <c r="B331" s="134" t="s">
        <v>1829</v>
      </c>
      <c r="C331" s="134" t="s">
        <v>433</v>
      </c>
      <c r="D331" s="138" t="s">
        <v>1062</v>
      </c>
      <c r="E331" s="139" t="s">
        <v>1384</v>
      </c>
      <c r="F331" s="139" t="s">
        <v>1384</v>
      </c>
      <c r="G331" s="139" t="s">
        <v>1384</v>
      </c>
      <c r="H331" s="139" t="s">
        <v>1384</v>
      </c>
      <c r="I331" s="139" t="s">
        <v>1384</v>
      </c>
      <c r="J331" s="139" t="s">
        <v>1384</v>
      </c>
      <c r="K331" s="139" t="s">
        <v>1384</v>
      </c>
    </row>
    <row r="332" spans="1:11" x14ac:dyDescent="0.2">
      <c r="A332" s="137" t="s">
        <v>435</v>
      </c>
      <c r="B332" s="134" t="s">
        <v>1830</v>
      </c>
      <c r="C332" s="134" t="s">
        <v>1831</v>
      </c>
      <c r="D332" s="138" t="s">
        <v>1063</v>
      </c>
      <c r="E332" s="139" t="s">
        <v>1384</v>
      </c>
      <c r="F332" s="139" t="s">
        <v>1384</v>
      </c>
      <c r="G332" s="139" t="s">
        <v>1384</v>
      </c>
      <c r="H332" s="139" t="s">
        <v>1384</v>
      </c>
      <c r="I332" s="139" t="s">
        <v>1384</v>
      </c>
      <c r="J332" s="139" t="s">
        <v>1384</v>
      </c>
      <c r="K332" s="139" t="s">
        <v>1384</v>
      </c>
    </row>
    <row r="333" spans="1:11" x14ac:dyDescent="0.2">
      <c r="A333" s="134" t="s">
        <v>1064</v>
      </c>
      <c r="B333" s="134" t="s">
        <v>1832</v>
      </c>
      <c r="C333" s="134" t="s">
        <v>459</v>
      </c>
      <c r="D333" s="135" t="s">
        <v>1065</v>
      </c>
      <c r="E333" s="136"/>
      <c r="F333" s="136"/>
      <c r="G333" s="136"/>
      <c r="H333" s="136"/>
      <c r="I333" s="136"/>
      <c r="J333" s="136"/>
      <c r="K333" s="136" t="s">
        <v>1384</v>
      </c>
    </row>
    <row r="334" spans="1:11" x14ac:dyDescent="0.2">
      <c r="A334" s="134" t="s">
        <v>1066</v>
      </c>
      <c r="B334" s="134" t="s">
        <v>1833</v>
      </c>
      <c r="C334" s="134" t="s">
        <v>459</v>
      </c>
      <c r="D334" s="135" t="s">
        <v>1067</v>
      </c>
      <c r="E334" s="136"/>
      <c r="F334" s="136"/>
      <c r="G334" s="136"/>
      <c r="H334" s="136"/>
      <c r="I334" s="136"/>
      <c r="J334" s="136"/>
      <c r="K334" s="136" t="s">
        <v>1384</v>
      </c>
    </row>
    <row r="335" spans="1:11" x14ac:dyDescent="0.2">
      <c r="A335" s="134" t="s">
        <v>1834</v>
      </c>
      <c r="B335" s="134" t="s">
        <v>1835</v>
      </c>
      <c r="C335" s="134" t="s">
        <v>1836</v>
      </c>
      <c r="D335" s="135" t="s">
        <v>1837</v>
      </c>
      <c r="E335" s="136" t="s">
        <v>1384</v>
      </c>
      <c r="F335" s="136" t="s">
        <v>1384</v>
      </c>
      <c r="G335" s="136" t="s">
        <v>1384</v>
      </c>
      <c r="H335" s="136"/>
      <c r="I335" s="136" t="s">
        <v>1384</v>
      </c>
      <c r="J335" s="136"/>
      <c r="K335" s="136"/>
    </row>
    <row r="336" spans="1:11" x14ac:dyDescent="0.2">
      <c r="A336" s="134" t="s">
        <v>1838</v>
      </c>
      <c r="B336" s="134" t="s">
        <v>1839</v>
      </c>
      <c r="C336" s="134" t="s">
        <v>1836</v>
      </c>
      <c r="D336" s="135" t="s">
        <v>1840</v>
      </c>
      <c r="E336" s="136" t="s">
        <v>1384</v>
      </c>
      <c r="F336" s="136" t="s">
        <v>1384</v>
      </c>
      <c r="G336" s="136" t="s">
        <v>1384</v>
      </c>
      <c r="H336" s="136"/>
      <c r="I336" s="136"/>
      <c r="J336" s="136"/>
      <c r="K336" s="136"/>
    </row>
    <row r="337" spans="1:11" x14ac:dyDescent="0.2">
      <c r="A337" s="134" t="s">
        <v>1841</v>
      </c>
      <c r="B337" s="134" t="s">
        <v>1842</v>
      </c>
      <c r="C337" s="134" t="s">
        <v>1836</v>
      </c>
      <c r="D337" s="135" t="s">
        <v>1843</v>
      </c>
      <c r="E337" s="136" t="s">
        <v>1384</v>
      </c>
      <c r="F337" s="136" t="s">
        <v>1384</v>
      </c>
      <c r="G337" s="136" t="s">
        <v>1384</v>
      </c>
      <c r="H337" s="136"/>
      <c r="I337" s="136" t="s">
        <v>1384</v>
      </c>
      <c r="J337" s="136"/>
      <c r="K337" s="136"/>
    </row>
    <row r="338" spans="1:11" x14ac:dyDescent="0.2">
      <c r="A338" s="134" t="s">
        <v>1844</v>
      </c>
      <c r="B338" s="134" t="s">
        <v>1845</v>
      </c>
      <c r="C338" s="134" t="s">
        <v>1836</v>
      </c>
      <c r="D338" s="135" t="s">
        <v>1846</v>
      </c>
      <c r="E338" s="136" t="s">
        <v>1384</v>
      </c>
      <c r="F338" s="136" t="s">
        <v>1384</v>
      </c>
      <c r="G338" s="136" t="s">
        <v>1384</v>
      </c>
      <c r="H338" s="136"/>
      <c r="I338" s="136" t="s">
        <v>1384</v>
      </c>
      <c r="J338" s="136"/>
      <c r="K338" s="136"/>
    </row>
    <row r="339" spans="1:11" x14ac:dyDescent="0.2">
      <c r="A339" s="134" t="s">
        <v>1847</v>
      </c>
      <c r="B339" s="134" t="s">
        <v>1848</v>
      </c>
      <c r="C339" s="134" t="s">
        <v>1836</v>
      </c>
      <c r="D339" s="135" t="s">
        <v>1849</v>
      </c>
      <c r="E339" s="136" t="s">
        <v>1384</v>
      </c>
      <c r="F339" s="136" t="s">
        <v>1384</v>
      </c>
      <c r="G339" s="136" t="s">
        <v>1384</v>
      </c>
      <c r="H339" s="136"/>
      <c r="I339" s="136" t="s">
        <v>1384</v>
      </c>
      <c r="J339" s="136"/>
      <c r="K339" s="136"/>
    </row>
    <row r="340" spans="1:11" x14ac:dyDescent="0.2">
      <c r="A340" s="134" t="s">
        <v>1850</v>
      </c>
      <c r="B340" s="134" t="s">
        <v>1851</v>
      </c>
      <c r="C340" s="134" t="s">
        <v>1836</v>
      </c>
      <c r="D340" s="135" t="s">
        <v>1852</v>
      </c>
      <c r="E340" s="136" t="s">
        <v>1384</v>
      </c>
      <c r="F340" s="136" t="s">
        <v>1384</v>
      </c>
      <c r="G340" s="136" t="s">
        <v>1384</v>
      </c>
      <c r="H340" s="136"/>
      <c r="I340" s="136" t="s">
        <v>1384</v>
      </c>
      <c r="J340" s="136"/>
      <c r="K340" s="136"/>
    </row>
    <row r="341" spans="1:11" x14ac:dyDescent="0.2">
      <c r="A341" s="134" t="s">
        <v>1853</v>
      </c>
      <c r="B341" s="134" t="s">
        <v>1854</v>
      </c>
      <c r="C341" s="134" t="s">
        <v>1836</v>
      </c>
      <c r="D341" s="135" t="s">
        <v>1855</v>
      </c>
      <c r="E341" s="136" t="s">
        <v>1384</v>
      </c>
      <c r="F341" s="136" t="s">
        <v>1384</v>
      </c>
      <c r="G341" s="136" t="s">
        <v>1384</v>
      </c>
      <c r="H341" s="136"/>
      <c r="I341" s="136" t="s">
        <v>1384</v>
      </c>
      <c r="J341" s="136"/>
      <c r="K341" s="136"/>
    </row>
    <row r="342" spans="1:11" x14ac:dyDescent="0.2">
      <c r="A342" s="134" t="s">
        <v>1856</v>
      </c>
      <c r="B342" s="134" t="s">
        <v>1857</v>
      </c>
      <c r="C342" s="134" t="s">
        <v>1836</v>
      </c>
      <c r="D342" s="135" t="s">
        <v>1858</v>
      </c>
      <c r="E342" s="136" t="s">
        <v>1384</v>
      </c>
      <c r="F342" s="136" t="s">
        <v>1384</v>
      </c>
      <c r="G342" s="136" t="s">
        <v>1384</v>
      </c>
      <c r="H342" s="136"/>
      <c r="I342" s="136" t="s">
        <v>1384</v>
      </c>
      <c r="J342" s="136"/>
      <c r="K342" s="136"/>
    </row>
    <row r="343" spans="1:11" x14ac:dyDescent="0.2">
      <c r="A343" s="134" t="s">
        <v>1859</v>
      </c>
      <c r="B343" s="134" t="s">
        <v>1860</v>
      </c>
      <c r="C343" s="134" t="s">
        <v>1861</v>
      </c>
      <c r="D343" s="135" t="s">
        <v>1862</v>
      </c>
      <c r="E343" s="136" t="s">
        <v>1384</v>
      </c>
      <c r="F343" s="136" t="s">
        <v>1384</v>
      </c>
      <c r="G343" s="136" t="s">
        <v>1384</v>
      </c>
      <c r="H343" s="136"/>
      <c r="I343" s="136" t="s">
        <v>1384</v>
      </c>
      <c r="J343" s="136"/>
      <c r="K343" s="136"/>
    </row>
    <row r="344" spans="1:11" ht="24" x14ac:dyDescent="0.2">
      <c r="A344" s="134" t="s">
        <v>1863</v>
      </c>
      <c r="B344" s="134" t="s">
        <v>1864</v>
      </c>
      <c r="C344" s="134" t="s">
        <v>1861</v>
      </c>
      <c r="D344" s="135" t="s">
        <v>1865</v>
      </c>
      <c r="E344" s="136" t="s">
        <v>1384</v>
      </c>
      <c r="F344" s="136" t="s">
        <v>1384</v>
      </c>
      <c r="G344" s="136" t="s">
        <v>1384</v>
      </c>
      <c r="H344" s="136"/>
      <c r="I344" s="136" t="s">
        <v>1384</v>
      </c>
      <c r="J344" s="136" t="s">
        <v>1384</v>
      </c>
      <c r="K344" s="136"/>
    </row>
    <row r="345" spans="1:11" x14ac:dyDescent="0.2">
      <c r="A345" s="134" t="s">
        <v>1866</v>
      </c>
      <c r="B345" s="134" t="s">
        <v>1867</v>
      </c>
      <c r="C345" s="134" t="s">
        <v>1861</v>
      </c>
      <c r="D345" s="135" t="s">
        <v>1868</v>
      </c>
      <c r="E345" s="136" t="s">
        <v>1384</v>
      </c>
      <c r="F345" s="136" t="s">
        <v>1384</v>
      </c>
      <c r="G345" s="136" t="s">
        <v>1384</v>
      </c>
      <c r="H345" s="136"/>
      <c r="I345" s="136" t="s">
        <v>1384</v>
      </c>
      <c r="J345" s="136" t="s">
        <v>1384</v>
      </c>
      <c r="K345" s="136"/>
    </row>
    <row r="346" spans="1:11" x14ac:dyDescent="0.2">
      <c r="A346" s="134" t="s">
        <v>1869</v>
      </c>
      <c r="B346" s="134" t="s">
        <v>1870</v>
      </c>
      <c r="C346" s="134" t="s">
        <v>1861</v>
      </c>
      <c r="D346" s="135" t="s">
        <v>1871</v>
      </c>
      <c r="E346" s="136" t="s">
        <v>1384</v>
      </c>
      <c r="F346" s="136" t="s">
        <v>1384</v>
      </c>
      <c r="G346" s="136" t="s">
        <v>1384</v>
      </c>
      <c r="H346" s="136"/>
      <c r="I346" s="136" t="s">
        <v>1384</v>
      </c>
      <c r="J346" s="136" t="s">
        <v>1384</v>
      </c>
      <c r="K346" s="136"/>
    </row>
    <row r="347" spans="1:11" x14ac:dyDescent="0.2">
      <c r="A347" s="134" t="s">
        <v>1872</v>
      </c>
      <c r="B347" s="134" t="s">
        <v>1873</v>
      </c>
      <c r="C347" s="134" t="s">
        <v>1861</v>
      </c>
      <c r="D347" s="135" t="s">
        <v>1874</v>
      </c>
      <c r="E347" s="136" t="s">
        <v>1384</v>
      </c>
      <c r="F347" s="136" t="s">
        <v>1384</v>
      </c>
      <c r="G347" s="136" t="s">
        <v>1384</v>
      </c>
      <c r="H347" s="136"/>
      <c r="I347" s="136" t="s">
        <v>1384</v>
      </c>
      <c r="J347" s="136" t="s">
        <v>1384</v>
      </c>
      <c r="K347" s="136"/>
    </row>
    <row r="348" spans="1:11" x14ac:dyDescent="0.2">
      <c r="A348" s="134" t="s">
        <v>1875</v>
      </c>
      <c r="B348" s="134" t="s">
        <v>1876</v>
      </c>
      <c r="C348" s="134" t="s">
        <v>1861</v>
      </c>
      <c r="D348" s="135" t="s">
        <v>1877</v>
      </c>
      <c r="E348" s="136" t="s">
        <v>1384</v>
      </c>
      <c r="F348" s="136" t="s">
        <v>1384</v>
      </c>
      <c r="G348" s="136" t="s">
        <v>1384</v>
      </c>
      <c r="H348" s="136"/>
      <c r="I348" s="136" t="s">
        <v>1384</v>
      </c>
      <c r="J348" s="136" t="s">
        <v>1384</v>
      </c>
      <c r="K348" s="136"/>
    </row>
    <row r="349" spans="1:11" x14ac:dyDescent="0.2">
      <c r="A349" s="134" t="s">
        <v>461</v>
      </c>
      <c r="B349" s="134" t="s">
        <v>1878</v>
      </c>
      <c r="C349" s="134" t="s">
        <v>462</v>
      </c>
      <c r="D349" s="135" t="s">
        <v>1068</v>
      </c>
      <c r="E349" s="136"/>
      <c r="F349" s="136"/>
      <c r="G349" s="136"/>
      <c r="H349" s="136"/>
      <c r="I349" s="136"/>
      <c r="J349" s="136"/>
      <c r="K349" s="136" t="s">
        <v>1384</v>
      </c>
    </row>
    <row r="350" spans="1:11" x14ac:dyDescent="0.2">
      <c r="A350" s="134" t="s">
        <v>399</v>
      </c>
      <c r="B350" s="134" t="s">
        <v>1879</v>
      </c>
      <c r="C350" s="134" t="s">
        <v>400</v>
      </c>
      <c r="D350" s="135" t="s">
        <v>1069</v>
      </c>
      <c r="E350" s="136"/>
      <c r="F350" s="136"/>
      <c r="G350" s="136"/>
      <c r="H350" s="136"/>
      <c r="I350" s="136"/>
      <c r="J350" s="136"/>
      <c r="K350" s="136" t="s">
        <v>1384</v>
      </c>
    </row>
    <row r="351" spans="1:11" ht="24" x14ac:dyDescent="0.2">
      <c r="A351" s="134" t="s">
        <v>1070</v>
      </c>
      <c r="B351" s="134" t="s">
        <v>1880</v>
      </c>
      <c r="C351" s="134" t="s">
        <v>267</v>
      </c>
      <c r="D351" s="135" t="s">
        <v>1071</v>
      </c>
      <c r="E351" s="136"/>
      <c r="F351" s="136"/>
      <c r="G351" s="136"/>
      <c r="H351" s="136"/>
      <c r="I351" s="136"/>
      <c r="J351" s="136"/>
      <c r="K351" s="136" t="s">
        <v>1384</v>
      </c>
    </row>
    <row r="352" spans="1:11" ht="24" x14ac:dyDescent="0.2">
      <c r="A352" s="134" t="s">
        <v>1072</v>
      </c>
      <c r="B352" s="134" t="s">
        <v>1881</v>
      </c>
      <c r="C352" s="134" t="s">
        <v>1246</v>
      </c>
      <c r="D352" s="135" t="s">
        <v>1073</v>
      </c>
      <c r="E352" s="136"/>
      <c r="F352" s="136"/>
      <c r="G352" s="136"/>
      <c r="H352" s="136"/>
      <c r="I352" s="136"/>
      <c r="J352" s="136"/>
      <c r="K352" s="136" t="s">
        <v>1384</v>
      </c>
    </row>
    <row r="353" spans="1:11" x14ac:dyDescent="0.2">
      <c r="A353" s="134" t="s">
        <v>1074</v>
      </c>
      <c r="B353" s="134" t="s">
        <v>1882</v>
      </c>
      <c r="C353" s="134" t="s">
        <v>1246</v>
      </c>
      <c r="D353" s="135" t="s">
        <v>1075</v>
      </c>
      <c r="E353" s="136"/>
      <c r="F353" s="136"/>
      <c r="G353" s="136"/>
      <c r="H353" s="136"/>
      <c r="I353" s="136"/>
      <c r="J353" s="136"/>
      <c r="K353" s="136" t="s">
        <v>1384</v>
      </c>
    </row>
    <row r="354" spans="1:11" x14ac:dyDescent="0.2">
      <c r="A354" s="134" t="s">
        <v>464</v>
      </c>
      <c r="B354" s="134" t="s">
        <v>1883</v>
      </c>
      <c r="C354" s="134" t="s">
        <v>465</v>
      </c>
      <c r="D354" s="135" t="s">
        <v>1076</v>
      </c>
      <c r="E354" s="136"/>
      <c r="F354" s="136"/>
      <c r="G354" s="136"/>
      <c r="H354" s="136"/>
      <c r="I354" s="136"/>
      <c r="J354" s="136"/>
      <c r="K354" s="136" t="s">
        <v>1384</v>
      </c>
    </row>
    <row r="355" spans="1:11" x14ac:dyDescent="0.2">
      <c r="A355" s="134" t="s">
        <v>500</v>
      </c>
      <c r="B355" s="134" t="s">
        <v>1077</v>
      </c>
      <c r="C355" s="134" t="s">
        <v>500</v>
      </c>
      <c r="D355" s="135" t="s">
        <v>1077</v>
      </c>
      <c r="E355" s="136"/>
      <c r="F355" s="136"/>
      <c r="G355" s="136"/>
      <c r="H355" s="136"/>
      <c r="I355" s="136"/>
      <c r="J355" s="136"/>
      <c r="K355" s="136" t="s">
        <v>1384</v>
      </c>
    </row>
    <row r="356" spans="1:11" x14ac:dyDescent="0.2">
      <c r="A356" s="134" t="s">
        <v>1078</v>
      </c>
      <c r="B356" s="134" t="s">
        <v>1884</v>
      </c>
      <c r="C356" s="134" t="s">
        <v>262</v>
      </c>
      <c r="D356" s="135" t="s">
        <v>1079</v>
      </c>
      <c r="E356" s="136" t="s">
        <v>1384</v>
      </c>
      <c r="F356" s="136" t="s">
        <v>1384</v>
      </c>
      <c r="G356" s="136" t="s">
        <v>1384</v>
      </c>
      <c r="H356" s="136"/>
      <c r="I356" s="136" t="s">
        <v>1384</v>
      </c>
      <c r="J356" s="136"/>
      <c r="K356" s="136"/>
    </row>
    <row r="357" spans="1:11" ht="24" x14ac:dyDescent="0.2">
      <c r="A357" s="134" t="s">
        <v>1080</v>
      </c>
      <c r="B357" s="134" t="s">
        <v>1885</v>
      </c>
      <c r="C357" s="134" t="s">
        <v>1242</v>
      </c>
      <c r="D357" s="135" t="s">
        <v>1081</v>
      </c>
      <c r="E357" s="136"/>
      <c r="F357" s="136"/>
      <c r="G357" s="136"/>
      <c r="H357" s="136"/>
      <c r="I357" s="136"/>
      <c r="J357" s="136"/>
      <c r="K357" s="136" t="s">
        <v>1384</v>
      </c>
    </row>
    <row r="358" spans="1:11" ht="24" x14ac:dyDescent="0.2">
      <c r="A358" s="134" t="s">
        <v>1082</v>
      </c>
      <c r="B358" s="134" t="s">
        <v>1886</v>
      </c>
      <c r="C358" s="134" t="s">
        <v>1390</v>
      </c>
      <c r="D358" s="135" t="s">
        <v>1083</v>
      </c>
      <c r="E358" s="136" t="s">
        <v>1384</v>
      </c>
      <c r="F358" s="136" t="s">
        <v>1384</v>
      </c>
      <c r="G358" s="136" t="s">
        <v>1384</v>
      </c>
      <c r="H358" s="136"/>
      <c r="I358" s="136" t="s">
        <v>1384</v>
      </c>
      <c r="J358" s="136"/>
      <c r="K358" s="136"/>
    </row>
    <row r="359" spans="1:11" ht="24" x14ac:dyDescent="0.2">
      <c r="A359" s="134" t="s">
        <v>1084</v>
      </c>
      <c r="B359" s="134" t="s">
        <v>1887</v>
      </c>
      <c r="C359" s="134" t="s">
        <v>117</v>
      </c>
      <c r="D359" s="135" t="s">
        <v>1085</v>
      </c>
      <c r="E359" s="136" t="s">
        <v>1384</v>
      </c>
      <c r="F359" s="136" t="s">
        <v>1384</v>
      </c>
      <c r="G359" s="136" t="s">
        <v>1384</v>
      </c>
      <c r="H359" s="136"/>
      <c r="I359" s="136" t="s">
        <v>1384</v>
      </c>
      <c r="J359" s="136"/>
      <c r="K359" s="136"/>
    </row>
    <row r="360" spans="1:11" ht="24" x14ac:dyDescent="0.2">
      <c r="A360" s="134" t="s">
        <v>1086</v>
      </c>
      <c r="B360" s="134" t="s">
        <v>1888</v>
      </c>
      <c r="C360" s="134" t="s">
        <v>123</v>
      </c>
      <c r="D360" s="135" t="s">
        <v>1087</v>
      </c>
      <c r="E360" s="136" t="s">
        <v>1384</v>
      </c>
      <c r="F360" s="136" t="s">
        <v>1384</v>
      </c>
      <c r="G360" s="136" t="s">
        <v>1384</v>
      </c>
      <c r="H360" s="136"/>
      <c r="I360" s="136" t="s">
        <v>1384</v>
      </c>
      <c r="J360" s="136"/>
      <c r="K360" s="136"/>
    </row>
    <row r="361" spans="1:11" ht="24" x14ac:dyDescent="0.2">
      <c r="A361" s="134" t="s">
        <v>1088</v>
      </c>
      <c r="B361" s="134" t="s">
        <v>1889</v>
      </c>
      <c r="C361" s="134" t="s">
        <v>153</v>
      </c>
      <c r="D361" s="135" t="s">
        <v>1089</v>
      </c>
      <c r="E361" s="136" t="s">
        <v>1384</v>
      </c>
      <c r="F361" s="136" t="s">
        <v>1384</v>
      </c>
      <c r="G361" s="136" t="s">
        <v>1384</v>
      </c>
      <c r="H361" s="136"/>
      <c r="I361" s="136" t="s">
        <v>1384</v>
      </c>
      <c r="J361" s="136"/>
      <c r="K361" s="136"/>
    </row>
    <row r="362" spans="1:11" ht="24" x14ac:dyDescent="0.2">
      <c r="A362" s="134" t="s">
        <v>1090</v>
      </c>
      <c r="B362" s="134" t="s">
        <v>1091</v>
      </c>
      <c r="C362" s="134" t="s">
        <v>1090</v>
      </c>
      <c r="D362" s="135" t="s">
        <v>1091</v>
      </c>
      <c r="E362" s="136" t="s">
        <v>1384</v>
      </c>
      <c r="F362" s="136" t="s">
        <v>1384</v>
      </c>
      <c r="G362" s="136" t="s">
        <v>1384</v>
      </c>
      <c r="H362" s="136"/>
      <c r="I362" s="136" t="s">
        <v>1384</v>
      </c>
      <c r="J362" s="136"/>
      <c r="K362" s="136"/>
    </row>
    <row r="363" spans="1:11" x14ac:dyDescent="0.2">
      <c r="A363" s="134" t="s">
        <v>1094</v>
      </c>
      <c r="B363" s="134" t="s">
        <v>2195</v>
      </c>
      <c r="C363" s="134" t="s">
        <v>1094</v>
      </c>
      <c r="D363" s="135" t="s">
        <v>2195</v>
      </c>
      <c r="E363" s="136"/>
      <c r="F363" s="136"/>
      <c r="G363" s="136"/>
      <c r="H363" s="136"/>
      <c r="I363" s="136" t="s">
        <v>1384</v>
      </c>
      <c r="J363" s="136"/>
      <c r="K363" s="136" t="s">
        <v>1384</v>
      </c>
    </row>
    <row r="364" spans="1:11" x14ac:dyDescent="0.2">
      <c r="A364" s="134" t="s">
        <v>402</v>
      </c>
      <c r="B364" s="134" t="s">
        <v>2196</v>
      </c>
      <c r="C364" s="134" t="s">
        <v>402</v>
      </c>
      <c r="D364" s="135" t="s">
        <v>2196</v>
      </c>
      <c r="E364" s="136" t="s">
        <v>1384</v>
      </c>
      <c r="F364" s="136" t="s">
        <v>1384</v>
      </c>
      <c r="G364" s="136" t="s">
        <v>1384</v>
      </c>
      <c r="H364" s="136" t="s">
        <v>1384</v>
      </c>
      <c r="I364" s="136" t="s">
        <v>1384</v>
      </c>
      <c r="J364" s="136"/>
      <c r="K364" s="136" t="s">
        <v>1384</v>
      </c>
    </row>
    <row r="365" spans="1:11" x14ac:dyDescent="0.2">
      <c r="A365" s="134" t="s">
        <v>405</v>
      </c>
      <c r="B365" s="134" t="s">
        <v>2197</v>
      </c>
      <c r="C365" s="134" t="s">
        <v>405</v>
      </c>
      <c r="D365" s="135" t="s">
        <v>2197</v>
      </c>
      <c r="E365" s="136" t="s">
        <v>1384</v>
      </c>
      <c r="F365" s="136" t="s">
        <v>1384</v>
      </c>
      <c r="G365" s="136" t="s">
        <v>1384</v>
      </c>
      <c r="H365" s="136" t="s">
        <v>1384</v>
      </c>
      <c r="I365" s="136" t="s">
        <v>1384</v>
      </c>
      <c r="J365" s="136" t="s">
        <v>1384</v>
      </c>
      <c r="K365" s="136" t="s">
        <v>1384</v>
      </c>
    </row>
    <row r="366" spans="1:11" x14ac:dyDescent="0.2">
      <c r="A366" s="134" t="s">
        <v>408</v>
      </c>
      <c r="B366" s="134" t="s">
        <v>2198</v>
      </c>
      <c r="C366" s="134" t="s">
        <v>408</v>
      </c>
      <c r="D366" s="135" t="s">
        <v>2198</v>
      </c>
      <c r="E366" s="136" t="s">
        <v>1384</v>
      </c>
      <c r="F366" s="136" t="s">
        <v>1384</v>
      </c>
      <c r="G366" s="136" t="s">
        <v>1384</v>
      </c>
      <c r="H366" s="136" t="s">
        <v>1384</v>
      </c>
      <c r="I366" s="136" t="s">
        <v>1384</v>
      </c>
      <c r="J366" s="136" t="s">
        <v>1384</v>
      </c>
      <c r="K366" s="136" t="s">
        <v>1384</v>
      </c>
    </row>
    <row r="367" spans="1:11" x14ac:dyDescent="0.2">
      <c r="A367" s="134" t="s">
        <v>469</v>
      </c>
      <c r="B367" s="134" t="s">
        <v>2199</v>
      </c>
      <c r="C367" s="134" t="s">
        <v>469</v>
      </c>
      <c r="D367" s="135" t="s">
        <v>2199</v>
      </c>
      <c r="E367" s="136" t="s">
        <v>1384</v>
      </c>
      <c r="F367" s="136" t="s">
        <v>1384</v>
      </c>
      <c r="G367" s="136" t="s">
        <v>1384</v>
      </c>
      <c r="H367" s="136" t="s">
        <v>1384</v>
      </c>
      <c r="I367" s="136" t="s">
        <v>1384</v>
      </c>
      <c r="J367" s="136" t="s">
        <v>1384</v>
      </c>
      <c r="K367" s="136" t="s">
        <v>1384</v>
      </c>
    </row>
    <row r="368" spans="1:11" x14ac:dyDescent="0.2">
      <c r="A368" s="134" t="s">
        <v>1893</v>
      </c>
      <c r="B368" s="134" t="s">
        <v>1099</v>
      </c>
      <c r="C368" s="134" t="s">
        <v>1893</v>
      </c>
      <c r="D368" s="135" t="s">
        <v>1099</v>
      </c>
      <c r="E368" s="136" t="s">
        <v>1384</v>
      </c>
      <c r="F368" s="136" t="s">
        <v>1384</v>
      </c>
      <c r="G368" s="136" t="s">
        <v>1384</v>
      </c>
      <c r="H368" s="136" t="s">
        <v>1384</v>
      </c>
      <c r="I368" s="136" t="s">
        <v>1384</v>
      </c>
      <c r="J368" s="136" t="s">
        <v>1384</v>
      </c>
      <c r="K368" s="136" t="s">
        <v>1384</v>
      </c>
    </row>
    <row r="369" spans="1:11" x14ac:dyDescent="0.2">
      <c r="A369" s="134" t="s">
        <v>1894</v>
      </c>
      <c r="B369" s="134" t="s">
        <v>1100</v>
      </c>
      <c r="C369" s="134" t="s">
        <v>1894</v>
      </c>
      <c r="D369" s="135" t="s">
        <v>1100</v>
      </c>
      <c r="E369" s="136" t="s">
        <v>1384</v>
      </c>
      <c r="F369" s="136" t="s">
        <v>1384</v>
      </c>
      <c r="G369" s="136" t="s">
        <v>1384</v>
      </c>
      <c r="H369" s="136" t="s">
        <v>1384</v>
      </c>
      <c r="I369" s="136" t="s">
        <v>1384</v>
      </c>
      <c r="J369" s="136" t="s">
        <v>1384</v>
      </c>
      <c r="K369" s="136" t="s">
        <v>1384</v>
      </c>
    </row>
    <row r="370" spans="1:11" x14ac:dyDescent="0.2">
      <c r="A370" s="134" t="s">
        <v>1895</v>
      </c>
      <c r="B370" s="134" t="s">
        <v>1101</v>
      </c>
      <c r="C370" s="134" t="s">
        <v>1895</v>
      </c>
      <c r="D370" s="135" t="s">
        <v>1101</v>
      </c>
      <c r="E370" s="136" t="s">
        <v>1384</v>
      </c>
      <c r="F370" s="136" t="s">
        <v>1384</v>
      </c>
      <c r="G370" s="136" t="s">
        <v>1384</v>
      </c>
      <c r="H370" s="136" t="s">
        <v>1384</v>
      </c>
      <c r="I370" s="136" t="s">
        <v>1384</v>
      </c>
      <c r="J370" s="136" t="s">
        <v>1384</v>
      </c>
      <c r="K370" s="136" t="s">
        <v>1384</v>
      </c>
    </row>
    <row r="371" spans="1:11" x14ac:dyDescent="0.2">
      <c r="A371" s="134" t="s">
        <v>2170</v>
      </c>
      <c r="B371" s="134" t="s">
        <v>1102</v>
      </c>
      <c r="C371" s="134" t="s">
        <v>2170</v>
      </c>
      <c r="D371" s="135" t="s">
        <v>1102</v>
      </c>
      <c r="E371" s="136"/>
      <c r="F371" s="136"/>
      <c r="G371" s="136"/>
      <c r="H371" s="136"/>
      <c r="I371" s="136"/>
      <c r="J371" s="136"/>
      <c r="K371" s="136" t="s">
        <v>1384</v>
      </c>
    </row>
    <row r="372" spans="1:11" x14ac:dyDescent="0.2">
      <c r="A372" s="134" t="s">
        <v>1896</v>
      </c>
      <c r="B372" s="134" t="s">
        <v>1897</v>
      </c>
      <c r="C372" s="134" t="s">
        <v>470</v>
      </c>
      <c r="D372" s="135" t="s">
        <v>1103</v>
      </c>
      <c r="E372" s="136"/>
      <c r="F372" s="136"/>
      <c r="G372" s="136"/>
      <c r="H372" s="136"/>
      <c r="I372" s="136"/>
      <c r="J372" s="136"/>
      <c r="K372" s="136" t="s">
        <v>1384</v>
      </c>
    </row>
    <row r="373" spans="1:11" x14ac:dyDescent="0.2">
      <c r="A373" s="134" t="s">
        <v>1104</v>
      </c>
      <c r="B373" s="134" t="s">
        <v>1898</v>
      </c>
      <c r="C373" s="134" t="s">
        <v>184</v>
      </c>
      <c r="D373" s="135" t="s">
        <v>1105</v>
      </c>
      <c r="E373" s="136"/>
      <c r="F373" s="136"/>
      <c r="G373" s="136"/>
      <c r="H373" s="136"/>
      <c r="I373" s="136"/>
      <c r="J373" s="136"/>
      <c r="K373" s="136" t="s">
        <v>1384</v>
      </c>
    </row>
    <row r="374" spans="1:11" x14ac:dyDescent="0.2">
      <c r="A374" s="134" t="s">
        <v>1106</v>
      </c>
      <c r="B374" s="134" t="s">
        <v>1899</v>
      </c>
      <c r="C374" s="134" t="s">
        <v>184</v>
      </c>
      <c r="D374" s="135" t="s">
        <v>1107</v>
      </c>
      <c r="E374" s="136"/>
      <c r="F374" s="136"/>
      <c r="G374" s="136"/>
      <c r="H374" s="136"/>
      <c r="I374" s="136"/>
      <c r="J374" s="136"/>
      <c r="K374" s="136" t="s">
        <v>1384</v>
      </c>
    </row>
    <row r="375" spans="1:11" x14ac:dyDescent="0.2">
      <c r="A375" s="134" t="s">
        <v>1108</v>
      </c>
      <c r="B375" s="134" t="s">
        <v>1900</v>
      </c>
      <c r="C375" s="134" t="s">
        <v>184</v>
      </c>
      <c r="D375" s="135" t="s">
        <v>1109</v>
      </c>
      <c r="E375" s="136"/>
      <c r="F375" s="136"/>
      <c r="G375" s="136"/>
      <c r="H375" s="136"/>
      <c r="I375" s="136"/>
      <c r="J375" s="136"/>
      <c r="K375" s="136" t="s">
        <v>1384</v>
      </c>
    </row>
    <row r="376" spans="1:11" x14ac:dyDescent="0.2">
      <c r="A376" s="134" t="s">
        <v>1110</v>
      </c>
      <c r="B376" s="134" t="s">
        <v>1901</v>
      </c>
      <c r="C376" s="134" t="s">
        <v>184</v>
      </c>
      <c r="D376" s="135" t="s">
        <v>1111</v>
      </c>
      <c r="E376" s="136"/>
      <c r="F376" s="136"/>
      <c r="G376" s="136"/>
      <c r="H376" s="136"/>
      <c r="I376" s="136"/>
      <c r="J376" s="136"/>
      <c r="K376" s="136" t="s">
        <v>1384</v>
      </c>
    </row>
    <row r="377" spans="1:11" x14ac:dyDescent="0.2">
      <c r="A377" s="134" t="s">
        <v>1112</v>
      </c>
      <c r="B377" s="134" t="s">
        <v>1902</v>
      </c>
      <c r="C377" s="134" t="s">
        <v>184</v>
      </c>
      <c r="D377" s="135" t="s">
        <v>1113</v>
      </c>
      <c r="E377" s="136"/>
      <c r="F377" s="136"/>
      <c r="G377" s="136"/>
      <c r="H377" s="136"/>
      <c r="I377" s="136"/>
      <c r="J377" s="136"/>
      <c r="K377" s="136" t="s">
        <v>1384</v>
      </c>
    </row>
    <row r="378" spans="1:11" x14ac:dyDescent="0.2">
      <c r="A378" s="134" t="s">
        <v>1114</v>
      </c>
      <c r="B378" s="134" t="s">
        <v>1903</v>
      </c>
      <c r="C378" s="134" t="s">
        <v>184</v>
      </c>
      <c r="D378" s="135" t="s">
        <v>1115</v>
      </c>
      <c r="E378" s="136"/>
      <c r="F378" s="136"/>
      <c r="G378" s="136"/>
      <c r="H378" s="136"/>
      <c r="I378" s="136"/>
      <c r="J378" s="136"/>
      <c r="K378" s="136" t="s">
        <v>1384</v>
      </c>
    </row>
    <row r="379" spans="1:11" x14ac:dyDescent="0.2">
      <c r="A379" s="134" t="s">
        <v>1116</v>
      </c>
      <c r="B379" s="134" t="s">
        <v>1904</v>
      </c>
      <c r="C379" s="134" t="s">
        <v>184</v>
      </c>
      <c r="D379" s="135" t="s">
        <v>1117</v>
      </c>
      <c r="E379" s="136"/>
      <c r="F379" s="136"/>
      <c r="G379" s="136"/>
      <c r="H379" s="136"/>
      <c r="I379" s="136"/>
      <c r="J379" s="136"/>
      <c r="K379" s="136" t="s">
        <v>1384</v>
      </c>
    </row>
    <row r="380" spans="1:11" x14ac:dyDescent="0.2">
      <c r="A380" s="134" t="s">
        <v>1118</v>
      </c>
      <c r="B380" s="134" t="s">
        <v>1905</v>
      </c>
      <c r="C380" s="134" t="s">
        <v>184</v>
      </c>
      <c r="D380" s="135" t="s">
        <v>1119</v>
      </c>
      <c r="E380" s="136"/>
      <c r="F380" s="136"/>
      <c r="G380" s="136"/>
      <c r="H380" s="136"/>
      <c r="I380" s="136"/>
      <c r="J380" s="136"/>
      <c r="K380" s="136" t="s">
        <v>1384</v>
      </c>
    </row>
    <row r="381" spans="1:11" x14ac:dyDescent="0.2">
      <c r="A381" s="134" t="s">
        <v>1120</v>
      </c>
      <c r="B381" s="134" t="s">
        <v>1906</v>
      </c>
      <c r="C381" s="134" t="s">
        <v>447</v>
      </c>
      <c r="D381" s="135" t="s">
        <v>1121</v>
      </c>
      <c r="E381" s="136"/>
      <c r="F381" s="136"/>
      <c r="G381" s="136"/>
      <c r="H381" s="136"/>
      <c r="I381" s="136"/>
      <c r="J381" s="136"/>
      <c r="K381" s="136" t="s">
        <v>1384</v>
      </c>
    </row>
    <row r="382" spans="1:11" x14ac:dyDescent="0.2">
      <c r="A382" s="134" t="s">
        <v>1122</v>
      </c>
      <c r="B382" s="134" t="s">
        <v>1907</v>
      </c>
      <c r="C382" s="134" t="s">
        <v>447</v>
      </c>
      <c r="D382" s="135" t="s">
        <v>1123</v>
      </c>
      <c r="E382" s="136"/>
      <c r="F382" s="136"/>
      <c r="G382" s="136"/>
      <c r="H382" s="136"/>
      <c r="I382" s="136"/>
      <c r="J382" s="136"/>
      <c r="K382" s="136" t="s">
        <v>1384</v>
      </c>
    </row>
    <row r="383" spans="1:11" x14ac:dyDescent="0.2">
      <c r="A383" s="134" t="s">
        <v>1124</v>
      </c>
      <c r="B383" s="134" t="s">
        <v>1908</v>
      </c>
      <c r="C383" s="134" t="s">
        <v>447</v>
      </c>
      <c r="D383" s="135" t="s">
        <v>1125</v>
      </c>
      <c r="E383" s="136"/>
      <c r="F383" s="136"/>
      <c r="G383" s="136"/>
      <c r="H383" s="136"/>
      <c r="I383" s="136"/>
      <c r="J383" s="136"/>
      <c r="K383" s="136" t="s">
        <v>1384</v>
      </c>
    </row>
    <row r="384" spans="1:11" x14ac:dyDescent="0.2">
      <c r="A384" s="134" t="s">
        <v>1126</v>
      </c>
      <c r="B384" s="134" t="s">
        <v>1909</v>
      </c>
      <c r="C384" s="134" t="s">
        <v>447</v>
      </c>
      <c r="D384" s="135" t="s">
        <v>1127</v>
      </c>
      <c r="E384" s="136"/>
      <c r="F384" s="136"/>
      <c r="G384" s="136"/>
      <c r="H384" s="136"/>
      <c r="I384" s="136"/>
      <c r="J384" s="136"/>
      <c r="K384" s="136" t="s">
        <v>1384</v>
      </c>
    </row>
    <row r="385" spans="1:11" x14ac:dyDescent="0.2">
      <c r="A385" s="134" t="s">
        <v>1128</v>
      </c>
      <c r="B385" s="134" t="s">
        <v>1910</v>
      </c>
      <c r="C385" s="134" t="s">
        <v>447</v>
      </c>
      <c r="D385" s="135" t="s">
        <v>1129</v>
      </c>
      <c r="E385" s="136"/>
      <c r="F385" s="136"/>
      <c r="G385" s="136"/>
      <c r="H385" s="136"/>
      <c r="I385" s="136"/>
      <c r="J385" s="136"/>
      <c r="K385" s="136" t="s">
        <v>1384</v>
      </c>
    </row>
    <row r="386" spans="1:11" x14ac:dyDescent="0.2">
      <c r="A386" s="134" t="s">
        <v>188</v>
      </c>
      <c r="B386" s="134" t="s">
        <v>1911</v>
      </c>
      <c r="C386" s="134" t="s">
        <v>1912</v>
      </c>
      <c r="D386" s="135" t="s">
        <v>1130</v>
      </c>
      <c r="E386" s="136"/>
      <c r="F386" s="136"/>
      <c r="G386" s="136"/>
      <c r="H386" s="136"/>
      <c r="I386" s="136"/>
      <c r="J386" s="136"/>
      <c r="K386" s="136" t="s">
        <v>1384</v>
      </c>
    </row>
    <row r="387" spans="1:11" x14ac:dyDescent="0.2">
      <c r="A387" s="134" t="s">
        <v>1131</v>
      </c>
      <c r="B387" s="134" t="s">
        <v>1913</v>
      </c>
      <c r="C387" s="134" t="s">
        <v>450</v>
      </c>
      <c r="D387" s="135" t="s">
        <v>1132</v>
      </c>
      <c r="E387" s="136"/>
      <c r="F387" s="136"/>
      <c r="G387" s="136"/>
      <c r="H387" s="136"/>
      <c r="I387" s="136"/>
      <c r="J387" s="136"/>
      <c r="K387" s="136" t="s">
        <v>1384</v>
      </c>
    </row>
    <row r="388" spans="1:11" x14ac:dyDescent="0.2">
      <c r="A388" s="134" t="s">
        <v>1133</v>
      </c>
      <c r="B388" s="134" t="s">
        <v>1914</v>
      </c>
      <c r="C388" s="134" t="s">
        <v>1915</v>
      </c>
      <c r="D388" s="135" t="s">
        <v>1134</v>
      </c>
      <c r="E388" s="136"/>
      <c r="F388" s="136"/>
      <c r="G388" s="136"/>
      <c r="H388" s="136"/>
      <c r="I388" s="136"/>
      <c r="J388" s="136"/>
      <c r="K388" s="136" t="s">
        <v>1384</v>
      </c>
    </row>
    <row r="389" spans="1:11" x14ac:dyDescent="0.2">
      <c r="A389" s="134" t="s">
        <v>1135</v>
      </c>
      <c r="B389" s="134" t="s">
        <v>1916</v>
      </c>
      <c r="C389" s="134" t="s">
        <v>1915</v>
      </c>
      <c r="D389" s="135" t="s">
        <v>1136</v>
      </c>
      <c r="E389" s="136"/>
      <c r="F389" s="136"/>
      <c r="G389" s="136"/>
      <c r="H389" s="136"/>
      <c r="I389" s="136"/>
      <c r="J389" s="136"/>
      <c r="K389" s="136" t="s">
        <v>1384</v>
      </c>
    </row>
    <row r="390" spans="1:11" x14ac:dyDescent="0.2">
      <c r="A390" s="134" t="s">
        <v>1137</v>
      </c>
      <c r="B390" s="134" t="s">
        <v>1917</v>
      </c>
      <c r="C390" s="134" t="s">
        <v>1915</v>
      </c>
      <c r="D390" s="135" t="s">
        <v>1138</v>
      </c>
      <c r="E390" s="136"/>
      <c r="F390" s="136"/>
      <c r="G390" s="136"/>
      <c r="H390" s="136"/>
      <c r="I390" s="136"/>
      <c r="J390" s="136"/>
      <c r="K390" s="136" t="s">
        <v>1384</v>
      </c>
    </row>
    <row r="391" spans="1:11" ht="24" x14ac:dyDescent="0.2">
      <c r="A391" s="134" t="s">
        <v>1139</v>
      </c>
      <c r="B391" s="134" t="s">
        <v>1918</v>
      </c>
      <c r="C391" s="134" t="s">
        <v>1915</v>
      </c>
      <c r="D391" s="135" t="s">
        <v>1140</v>
      </c>
      <c r="E391" s="136"/>
      <c r="F391" s="136"/>
      <c r="G391" s="136"/>
      <c r="H391" s="136"/>
      <c r="I391" s="136"/>
      <c r="J391" s="136"/>
      <c r="K391" s="136" t="s">
        <v>1384</v>
      </c>
    </row>
    <row r="392" spans="1:11" ht="24" x14ac:dyDescent="0.2">
      <c r="A392" s="134" t="s">
        <v>1141</v>
      </c>
      <c r="B392" s="134" t="s">
        <v>1919</v>
      </c>
      <c r="C392" s="134" t="s">
        <v>1915</v>
      </c>
      <c r="D392" s="135" t="s">
        <v>1142</v>
      </c>
      <c r="E392" s="136"/>
      <c r="F392" s="136"/>
      <c r="G392" s="136"/>
      <c r="H392" s="136"/>
      <c r="I392" s="136"/>
      <c r="J392" s="136"/>
      <c r="K392" s="136" t="s">
        <v>1384</v>
      </c>
    </row>
    <row r="393" spans="1:11" x14ac:dyDescent="0.2">
      <c r="A393" s="134" t="s">
        <v>1143</v>
      </c>
      <c r="B393" s="134" t="s">
        <v>1920</v>
      </c>
      <c r="C393" s="134" t="s">
        <v>1915</v>
      </c>
      <c r="D393" s="135" t="s">
        <v>1144</v>
      </c>
      <c r="E393" s="136"/>
      <c r="F393" s="136"/>
      <c r="G393" s="136"/>
      <c r="H393" s="136"/>
      <c r="I393" s="136"/>
      <c r="J393" s="136"/>
      <c r="K393" s="136" t="s">
        <v>1384</v>
      </c>
    </row>
    <row r="394" spans="1:11" ht="24" x14ac:dyDescent="0.2">
      <c r="A394" s="134" t="s">
        <v>1145</v>
      </c>
      <c r="B394" s="134" t="s">
        <v>1921</v>
      </c>
      <c r="C394" s="134" t="s">
        <v>1915</v>
      </c>
      <c r="D394" s="135" t="s">
        <v>1146</v>
      </c>
      <c r="E394" s="136"/>
      <c r="F394" s="136"/>
      <c r="G394" s="136"/>
      <c r="H394" s="136"/>
      <c r="I394" s="136"/>
      <c r="J394" s="136"/>
      <c r="K394" s="136" t="s">
        <v>1384</v>
      </c>
    </row>
    <row r="395" spans="1:11" ht="24" x14ac:dyDescent="0.2">
      <c r="A395" s="134" t="s">
        <v>1147</v>
      </c>
      <c r="B395" s="134" t="s">
        <v>1922</v>
      </c>
      <c r="C395" s="134" t="s">
        <v>1915</v>
      </c>
      <c r="D395" s="135" t="s">
        <v>1148</v>
      </c>
      <c r="E395" s="136"/>
      <c r="F395" s="136"/>
      <c r="G395" s="136"/>
      <c r="H395" s="136"/>
      <c r="I395" s="136"/>
      <c r="J395" s="136"/>
      <c r="K395" s="136" t="s">
        <v>1384</v>
      </c>
    </row>
    <row r="396" spans="1:11" ht="24" x14ac:dyDescent="0.2">
      <c r="A396" s="134" t="s">
        <v>1149</v>
      </c>
      <c r="B396" s="134" t="s">
        <v>1923</v>
      </c>
      <c r="C396" s="134" t="s">
        <v>1915</v>
      </c>
      <c r="D396" s="135" t="s">
        <v>1150</v>
      </c>
      <c r="E396" s="136"/>
      <c r="F396" s="136"/>
      <c r="G396" s="136"/>
      <c r="H396" s="136"/>
      <c r="I396" s="136"/>
      <c r="J396" s="136"/>
      <c r="K396" s="136" t="s">
        <v>1384</v>
      </c>
    </row>
    <row r="397" spans="1:11" ht="24" x14ac:dyDescent="0.2">
      <c r="A397" s="134" t="s">
        <v>1151</v>
      </c>
      <c r="B397" s="134" t="s">
        <v>1924</v>
      </c>
      <c r="C397" s="134" t="s">
        <v>1915</v>
      </c>
      <c r="D397" s="135" t="s">
        <v>1152</v>
      </c>
      <c r="E397" s="136"/>
      <c r="F397" s="136"/>
      <c r="G397" s="136"/>
      <c r="H397" s="136"/>
      <c r="I397" s="136"/>
      <c r="J397" s="136"/>
      <c r="K397" s="136" t="s">
        <v>1384</v>
      </c>
    </row>
    <row r="398" spans="1:11" x14ac:dyDescent="0.2">
      <c r="A398" s="134" t="s">
        <v>1153</v>
      </c>
      <c r="B398" s="134" t="s">
        <v>1925</v>
      </c>
      <c r="C398" s="134" t="s">
        <v>1915</v>
      </c>
      <c r="D398" s="135" t="s">
        <v>1154</v>
      </c>
      <c r="E398" s="136"/>
      <c r="F398" s="136"/>
      <c r="G398" s="136"/>
      <c r="H398" s="136"/>
      <c r="I398" s="136"/>
      <c r="J398" s="136"/>
      <c r="K398" s="136" t="s">
        <v>1384</v>
      </c>
    </row>
    <row r="399" spans="1:11" ht="24" x14ac:dyDescent="0.2">
      <c r="A399" s="134" t="s">
        <v>1155</v>
      </c>
      <c r="B399" s="134" t="s">
        <v>1926</v>
      </c>
      <c r="C399" s="134" t="s">
        <v>1915</v>
      </c>
      <c r="D399" s="135" t="s">
        <v>1156</v>
      </c>
      <c r="E399" s="136"/>
      <c r="F399" s="136"/>
      <c r="G399" s="136"/>
      <c r="H399" s="136"/>
      <c r="I399" s="136"/>
      <c r="J399" s="136"/>
      <c r="K399" s="136" t="s">
        <v>1384</v>
      </c>
    </row>
    <row r="400" spans="1:11" ht="24" x14ac:dyDescent="0.2">
      <c r="A400" s="134" t="s">
        <v>1157</v>
      </c>
      <c r="B400" s="134" t="s">
        <v>1927</v>
      </c>
      <c r="C400" s="134" t="s">
        <v>1915</v>
      </c>
      <c r="D400" s="135" t="s">
        <v>1158</v>
      </c>
      <c r="E400" s="136"/>
      <c r="F400" s="136"/>
      <c r="G400" s="136"/>
      <c r="H400" s="136"/>
      <c r="I400" s="136"/>
      <c r="J400" s="136"/>
      <c r="K400" s="136" t="s">
        <v>1384</v>
      </c>
    </row>
    <row r="401" spans="1:11" x14ac:dyDescent="0.2">
      <c r="A401" s="134" t="s">
        <v>1159</v>
      </c>
      <c r="B401" s="134" t="s">
        <v>1928</v>
      </c>
      <c r="C401" s="134" t="s">
        <v>1915</v>
      </c>
      <c r="D401" s="135" t="s">
        <v>1160</v>
      </c>
      <c r="E401" s="136"/>
      <c r="F401" s="136"/>
      <c r="G401" s="136"/>
      <c r="H401" s="136"/>
      <c r="I401" s="136"/>
      <c r="J401" s="136"/>
      <c r="K401" s="136" t="s">
        <v>1384</v>
      </c>
    </row>
    <row r="402" spans="1:11" ht="24" x14ac:dyDescent="0.2">
      <c r="A402" s="134" t="s">
        <v>1161</v>
      </c>
      <c r="B402" s="134" t="s">
        <v>1929</v>
      </c>
      <c r="C402" s="134" t="s">
        <v>1915</v>
      </c>
      <c r="D402" s="135" t="s">
        <v>1162</v>
      </c>
      <c r="E402" s="136"/>
      <c r="F402" s="136"/>
      <c r="G402" s="136"/>
      <c r="H402" s="136"/>
      <c r="I402" s="136"/>
      <c r="J402" s="136"/>
      <c r="K402" s="136" t="s">
        <v>1384</v>
      </c>
    </row>
    <row r="403" spans="1:11" ht="24" x14ac:dyDescent="0.2">
      <c r="A403" s="134" t="s">
        <v>1163</v>
      </c>
      <c r="B403" s="134" t="s">
        <v>1930</v>
      </c>
      <c r="C403" s="134" t="s">
        <v>1915</v>
      </c>
      <c r="D403" s="135" t="s">
        <v>1164</v>
      </c>
      <c r="E403" s="136"/>
      <c r="F403" s="136"/>
      <c r="G403" s="136"/>
      <c r="H403" s="136"/>
      <c r="I403" s="136"/>
      <c r="J403" s="136"/>
      <c r="K403" s="136" t="s">
        <v>1384</v>
      </c>
    </row>
    <row r="404" spans="1:11" ht="24" x14ac:dyDescent="0.2">
      <c r="A404" s="134" t="s">
        <v>1165</v>
      </c>
      <c r="B404" s="134" t="s">
        <v>1931</v>
      </c>
      <c r="C404" s="134" t="s">
        <v>1915</v>
      </c>
      <c r="D404" s="135" t="s">
        <v>1166</v>
      </c>
      <c r="E404" s="136"/>
      <c r="F404" s="136"/>
      <c r="G404" s="136"/>
      <c r="H404" s="136"/>
      <c r="I404" s="136"/>
      <c r="J404" s="136"/>
      <c r="K404" s="136" t="s">
        <v>1384</v>
      </c>
    </row>
    <row r="405" spans="1:11" ht="24" x14ac:dyDescent="0.2">
      <c r="A405" s="134" t="s">
        <v>1167</v>
      </c>
      <c r="B405" s="134" t="s">
        <v>1932</v>
      </c>
      <c r="C405" s="134" t="s">
        <v>1915</v>
      </c>
      <c r="D405" s="135" t="s">
        <v>1168</v>
      </c>
      <c r="E405" s="136"/>
      <c r="F405" s="136"/>
      <c r="G405" s="136"/>
      <c r="H405" s="136"/>
      <c r="I405" s="136"/>
      <c r="J405" s="136"/>
      <c r="K405" s="136" t="s">
        <v>1384</v>
      </c>
    </row>
    <row r="406" spans="1:11" x14ac:dyDescent="0.2">
      <c r="A406" s="134" t="s">
        <v>1169</v>
      </c>
      <c r="B406" s="134" t="s">
        <v>1933</v>
      </c>
      <c r="C406" s="134" t="s">
        <v>1915</v>
      </c>
      <c r="D406" s="135" t="s">
        <v>1170</v>
      </c>
      <c r="E406" s="136"/>
      <c r="F406" s="136"/>
      <c r="G406" s="136"/>
      <c r="H406" s="136"/>
      <c r="I406" s="136"/>
      <c r="J406" s="136"/>
      <c r="K406" s="136" t="s">
        <v>1384</v>
      </c>
    </row>
    <row r="407" spans="1:11" x14ac:dyDescent="0.2">
      <c r="A407" s="134" t="s">
        <v>1171</v>
      </c>
      <c r="B407" s="134" t="s">
        <v>1934</v>
      </c>
      <c r="C407" s="134" t="s">
        <v>1915</v>
      </c>
      <c r="D407" s="135" t="s">
        <v>1172</v>
      </c>
      <c r="E407" s="136"/>
      <c r="F407" s="136"/>
      <c r="G407" s="136"/>
      <c r="H407" s="136"/>
      <c r="I407" s="136"/>
      <c r="J407" s="136"/>
      <c r="K407" s="136" t="s">
        <v>1384</v>
      </c>
    </row>
    <row r="408" spans="1:11" x14ac:dyDescent="0.2">
      <c r="A408" s="134" t="s">
        <v>1173</v>
      </c>
      <c r="B408" s="134" t="s">
        <v>1935</v>
      </c>
      <c r="C408" s="134" t="s">
        <v>450</v>
      </c>
      <c r="D408" s="135" t="s">
        <v>1174</v>
      </c>
      <c r="E408" s="136"/>
      <c r="F408" s="136"/>
      <c r="G408" s="136"/>
      <c r="H408" s="136"/>
      <c r="I408" s="136"/>
      <c r="J408" s="136"/>
      <c r="K408" s="136" t="s">
        <v>1384</v>
      </c>
    </row>
    <row r="409" spans="1:11" x14ac:dyDescent="0.2">
      <c r="A409" s="134" t="s">
        <v>1175</v>
      </c>
      <c r="B409" s="134" t="s">
        <v>1936</v>
      </c>
      <c r="C409" s="134" t="s">
        <v>441</v>
      </c>
      <c r="D409" s="135" t="s">
        <v>1176</v>
      </c>
      <c r="E409" s="136"/>
      <c r="F409" s="136"/>
      <c r="G409" s="136"/>
      <c r="H409" s="136"/>
      <c r="I409" s="136"/>
      <c r="J409" s="136"/>
      <c r="K409" s="136" t="s">
        <v>1384</v>
      </c>
    </row>
    <row r="410" spans="1:11" x14ac:dyDescent="0.2">
      <c r="A410" s="134" t="s">
        <v>1177</v>
      </c>
      <c r="B410" s="134" t="s">
        <v>1937</v>
      </c>
      <c r="C410" s="134" t="s">
        <v>441</v>
      </c>
      <c r="D410" s="135" t="s">
        <v>1178</v>
      </c>
      <c r="E410" s="136"/>
      <c r="F410" s="136"/>
      <c r="G410" s="136"/>
      <c r="H410" s="136"/>
      <c r="I410" s="136"/>
      <c r="J410" s="136"/>
      <c r="K410" s="136" t="s">
        <v>1384</v>
      </c>
    </row>
    <row r="411" spans="1:11" ht="24" x14ac:dyDescent="0.2">
      <c r="A411" s="134" t="s">
        <v>1179</v>
      </c>
      <c r="B411" s="134" t="s">
        <v>1938</v>
      </c>
      <c r="C411" s="134" t="s">
        <v>441</v>
      </c>
      <c r="D411" s="135" t="s">
        <v>1180</v>
      </c>
      <c r="E411" s="136"/>
      <c r="F411" s="136"/>
      <c r="G411" s="136"/>
      <c r="H411" s="136"/>
      <c r="I411" s="136"/>
      <c r="J411" s="136"/>
      <c r="K411" s="136" t="s">
        <v>1384</v>
      </c>
    </row>
    <row r="412" spans="1:11" ht="24" x14ac:dyDescent="0.2">
      <c r="A412" s="134" t="s">
        <v>1181</v>
      </c>
      <c r="B412" s="134" t="s">
        <v>1939</v>
      </c>
      <c r="C412" s="134" t="s">
        <v>441</v>
      </c>
      <c r="D412" s="135" t="s">
        <v>1182</v>
      </c>
      <c r="E412" s="136"/>
      <c r="F412" s="136"/>
      <c r="G412" s="136"/>
      <c r="H412" s="136"/>
      <c r="I412" s="136"/>
      <c r="J412" s="136"/>
      <c r="K412" s="136" t="s">
        <v>1384</v>
      </c>
    </row>
    <row r="413" spans="1:11" ht="24" x14ac:dyDescent="0.2">
      <c r="A413" s="134" t="s">
        <v>1183</v>
      </c>
      <c r="B413" s="134" t="s">
        <v>1940</v>
      </c>
      <c r="C413" s="134" t="s">
        <v>441</v>
      </c>
      <c r="D413" s="135" t="s">
        <v>1184</v>
      </c>
      <c r="E413" s="136"/>
      <c r="F413" s="136"/>
      <c r="G413" s="136"/>
      <c r="H413" s="136"/>
      <c r="I413" s="136"/>
      <c r="J413" s="136"/>
      <c r="K413" s="136" t="s">
        <v>1384</v>
      </c>
    </row>
    <row r="414" spans="1:11" ht="24" x14ac:dyDescent="0.2">
      <c r="A414" s="134" t="s">
        <v>1185</v>
      </c>
      <c r="B414" s="134" t="s">
        <v>1941</v>
      </c>
      <c r="C414" s="134" t="s">
        <v>412</v>
      </c>
      <c r="D414" s="135" t="s">
        <v>1186</v>
      </c>
      <c r="E414" s="136"/>
      <c r="F414" s="136"/>
      <c r="G414" s="136"/>
      <c r="H414" s="136"/>
      <c r="I414" s="136"/>
      <c r="J414" s="136"/>
      <c r="K414" s="136" t="s">
        <v>1384</v>
      </c>
    </row>
    <row r="415" spans="1:11" ht="24" x14ac:dyDescent="0.2">
      <c r="A415" s="134" t="s">
        <v>1187</v>
      </c>
      <c r="B415" s="134" t="s">
        <v>1942</v>
      </c>
      <c r="C415" s="134" t="s">
        <v>412</v>
      </c>
      <c r="D415" s="135" t="s">
        <v>1188</v>
      </c>
      <c r="E415" s="136"/>
      <c r="F415" s="136"/>
      <c r="G415" s="136"/>
      <c r="H415" s="136"/>
      <c r="I415" s="136"/>
      <c r="J415" s="136"/>
      <c r="K415" s="136" t="s">
        <v>1384</v>
      </c>
    </row>
    <row r="416" spans="1:11" x14ac:dyDescent="0.2">
      <c r="A416" s="134" t="s">
        <v>1189</v>
      </c>
      <c r="B416" s="134" t="s">
        <v>1943</v>
      </c>
      <c r="C416" s="134" t="s">
        <v>412</v>
      </c>
      <c r="D416" s="135" t="s">
        <v>1190</v>
      </c>
      <c r="E416" s="136"/>
      <c r="F416" s="136"/>
      <c r="G416" s="136"/>
      <c r="H416" s="136"/>
      <c r="I416" s="136"/>
      <c r="J416" s="136"/>
      <c r="K416" s="136" t="s">
        <v>1384</v>
      </c>
    </row>
    <row r="417" spans="1:11" ht="24" x14ac:dyDescent="0.2">
      <c r="A417" s="134" t="s">
        <v>1191</v>
      </c>
      <c r="B417" s="134" t="s">
        <v>1944</v>
      </c>
      <c r="C417" s="134" t="s">
        <v>267</v>
      </c>
      <c r="D417" s="135" t="s">
        <v>1192</v>
      </c>
      <c r="E417" s="136"/>
      <c r="F417" s="136"/>
      <c r="G417" s="136"/>
      <c r="H417" s="136"/>
      <c r="I417" s="136"/>
      <c r="J417" s="136"/>
      <c r="K417" s="136" t="s">
        <v>1384</v>
      </c>
    </row>
    <row r="418" spans="1:11" ht="24" x14ac:dyDescent="0.2">
      <c r="A418" s="134" t="s">
        <v>1193</v>
      </c>
      <c r="B418" s="134" t="s">
        <v>1945</v>
      </c>
      <c r="C418" s="134" t="s">
        <v>267</v>
      </c>
      <c r="D418" s="135" t="s">
        <v>1194</v>
      </c>
      <c r="E418" s="136"/>
      <c r="F418" s="136"/>
      <c r="G418" s="136"/>
      <c r="H418" s="136"/>
      <c r="I418" s="136"/>
      <c r="J418" s="136"/>
      <c r="K418" s="136" t="s">
        <v>1384</v>
      </c>
    </row>
    <row r="419" spans="1:11" ht="24" x14ac:dyDescent="0.2">
      <c r="A419" s="134" t="s">
        <v>1195</v>
      </c>
      <c r="B419" s="134" t="s">
        <v>1946</v>
      </c>
      <c r="C419" s="134" t="s">
        <v>267</v>
      </c>
      <c r="D419" s="135" t="s">
        <v>1196</v>
      </c>
      <c r="E419" s="136"/>
      <c r="F419" s="136"/>
      <c r="G419" s="136"/>
      <c r="H419" s="136"/>
      <c r="I419" s="136"/>
      <c r="J419" s="136"/>
      <c r="K419" s="136" t="s">
        <v>1384</v>
      </c>
    </row>
    <row r="420" spans="1:11" ht="24" x14ac:dyDescent="0.2">
      <c r="A420" s="134" t="s">
        <v>1197</v>
      </c>
      <c r="B420" s="134" t="s">
        <v>1947</v>
      </c>
      <c r="C420" s="134" t="s">
        <v>267</v>
      </c>
      <c r="D420" s="135" t="s">
        <v>1198</v>
      </c>
      <c r="E420" s="136"/>
      <c r="F420" s="136"/>
      <c r="G420" s="136"/>
      <c r="H420" s="136"/>
      <c r="I420" s="136"/>
      <c r="J420" s="136"/>
      <c r="K420" s="136" t="s">
        <v>1384</v>
      </c>
    </row>
    <row r="421" spans="1:11" x14ac:dyDescent="0.2">
      <c r="A421" s="134" t="s">
        <v>1199</v>
      </c>
      <c r="B421" s="134" t="s">
        <v>1948</v>
      </c>
      <c r="C421" s="134" t="s">
        <v>267</v>
      </c>
      <c r="D421" s="135" t="s">
        <v>1200</v>
      </c>
      <c r="E421" s="136"/>
      <c r="F421" s="136"/>
      <c r="G421" s="136"/>
      <c r="H421" s="136"/>
      <c r="I421" s="136"/>
      <c r="J421" s="136"/>
      <c r="K421" s="136" t="s">
        <v>1384</v>
      </c>
    </row>
    <row r="422" spans="1:11" x14ac:dyDescent="0.2">
      <c r="A422" s="134" t="s">
        <v>1201</v>
      </c>
      <c r="B422" s="134" t="s">
        <v>1949</v>
      </c>
      <c r="C422" s="134" t="s">
        <v>441</v>
      </c>
      <c r="D422" s="135" t="s">
        <v>1202</v>
      </c>
      <c r="E422" s="136"/>
      <c r="F422" s="136"/>
      <c r="G422" s="136"/>
      <c r="H422" s="136"/>
      <c r="I422" s="136"/>
      <c r="J422" s="136"/>
      <c r="K422" s="136" t="s">
        <v>1384</v>
      </c>
    </row>
    <row r="423" spans="1:11" ht="24" x14ac:dyDescent="0.2">
      <c r="A423" s="134" t="s">
        <v>1203</v>
      </c>
      <c r="B423" s="134" t="s">
        <v>1950</v>
      </c>
      <c r="C423" s="134" t="s">
        <v>441</v>
      </c>
      <c r="D423" s="135" t="s">
        <v>1204</v>
      </c>
      <c r="E423" s="136"/>
      <c r="F423" s="136"/>
      <c r="G423" s="136"/>
      <c r="H423" s="136"/>
      <c r="I423" s="136"/>
      <c r="J423" s="136"/>
      <c r="K423" s="136" t="s">
        <v>1384</v>
      </c>
    </row>
    <row r="424" spans="1:11" ht="24" x14ac:dyDescent="0.2">
      <c r="A424" s="134" t="s">
        <v>1205</v>
      </c>
      <c r="B424" s="134" t="s">
        <v>1951</v>
      </c>
      <c r="C424" s="134" t="s">
        <v>441</v>
      </c>
      <c r="D424" s="135" t="s">
        <v>1206</v>
      </c>
      <c r="E424" s="136"/>
      <c r="F424" s="136"/>
      <c r="G424" s="136"/>
      <c r="H424" s="136"/>
      <c r="I424" s="136"/>
      <c r="J424" s="136"/>
      <c r="K424" s="136" t="s">
        <v>1384</v>
      </c>
    </row>
    <row r="425" spans="1:11" x14ac:dyDescent="0.2">
      <c r="A425" s="134" t="s">
        <v>1207</v>
      </c>
      <c r="B425" s="134" t="s">
        <v>1952</v>
      </c>
      <c r="C425" s="134" t="s">
        <v>412</v>
      </c>
      <c r="D425" s="135" t="s">
        <v>1208</v>
      </c>
      <c r="E425" s="136"/>
      <c r="F425" s="136"/>
      <c r="G425" s="136"/>
      <c r="H425" s="136"/>
      <c r="I425" s="136"/>
      <c r="J425" s="136"/>
      <c r="K425" s="136" t="s">
        <v>1384</v>
      </c>
    </row>
    <row r="426" spans="1:11" ht="24" x14ac:dyDescent="0.2">
      <c r="A426" s="134" t="s">
        <v>1209</v>
      </c>
      <c r="B426" s="134" t="s">
        <v>1953</v>
      </c>
      <c r="C426" s="134" t="s">
        <v>267</v>
      </c>
      <c r="D426" s="135" t="s">
        <v>1210</v>
      </c>
      <c r="E426" s="136"/>
      <c r="F426" s="136"/>
      <c r="G426" s="136"/>
      <c r="H426" s="136"/>
      <c r="I426" s="136"/>
      <c r="J426" s="136"/>
      <c r="K426" s="136" t="s">
        <v>1384</v>
      </c>
    </row>
    <row r="427" spans="1:11" ht="24" x14ac:dyDescent="0.2">
      <c r="A427" s="134" t="s">
        <v>1211</v>
      </c>
      <c r="B427" s="134" t="s">
        <v>1954</v>
      </c>
      <c r="C427" s="134" t="s">
        <v>267</v>
      </c>
      <c r="D427" s="135" t="s">
        <v>1212</v>
      </c>
      <c r="E427" s="136"/>
      <c r="F427" s="136"/>
      <c r="G427" s="136"/>
      <c r="H427" s="136"/>
      <c r="I427" s="136"/>
      <c r="J427" s="136"/>
      <c r="K427" s="136" t="s">
        <v>1384</v>
      </c>
    </row>
    <row r="428" spans="1:11" ht="24" x14ac:dyDescent="0.2">
      <c r="A428" s="134" t="s">
        <v>1213</v>
      </c>
      <c r="B428" s="134" t="s">
        <v>1955</v>
      </c>
      <c r="C428" s="134" t="s">
        <v>267</v>
      </c>
      <c r="D428" s="135" t="s">
        <v>1214</v>
      </c>
      <c r="E428" s="136"/>
      <c r="F428" s="136"/>
      <c r="G428" s="136"/>
      <c r="H428" s="136"/>
      <c r="I428" s="136"/>
      <c r="J428" s="136"/>
      <c r="K428" s="136" t="s">
        <v>1384</v>
      </c>
    </row>
    <row r="429" spans="1:11" ht="24" x14ac:dyDescent="0.2">
      <c r="A429" s="134" t="s">
        <v>1215</v>
      </c>
      <c r="B429" s="134" t="s">
        <v>1956</v>
      </c>
      <c r="C429" s="134" t="s">
        <v>267</v>
      </c>
      <c r="D429" s="135" t="s">
        <v>1216</v>
      </c>
      <c r="E429" s="136"/>
      <c r="F429" s="136"/>
      <c r="G429" s="136"/>
      <c r="H429" s="136"/>
      <c r="I429" s="136"/>
      <c r="J429" s="136"/>
      <c r="K429" s="136" t="s">
        <v>1384</v>
      </c>
    </row>
    <row r="430" spans="1:11" x14ac:dyDescent="0.2">
      <c r="A430" s="134" t="s">
        <v>1217</v>
      </c>
      <c r="B430" s="134" t="s">
        <v>1957</v>
      </c>
      <c r="C430" s="134" t="s">
        <v>267</v>
      </c>
      <c r="D430" s="135" t="s">
        <v>1218</v>
      </c>
      <c r="E430" s="136"/>
      <c r="F430" s="136"/>
      <c r="G430" s="136"/>
      <c r="H430" s="136"/>
      <c r="I430" s="136"/>
      <c r="J430" s="136"/>
      <c r="K430" s="136" t="s">
        <v>1384</v>
      </c>
    </row>
    <row r="431" spans="1:11" x14ac:dyDescent="0.2">
      <c r="A431" s="134" t="s">
        <v>1219</v>
      </c>
      <c r="B431" s="134" t="s">
        <v>1958</v>
      </c>
      <c r="C431" s="134" t="s">
        <v>267</v>
      </c>
      <c r="D431" s="135" t="s">
        <v>1220</v>
      </c>
      <c r="E431" s="136"/>
      <c r="F431" s="136"/>
      <c r="G431" s="136"/>
      <c r="H431" s="136"/>
      <c r="I431" s="136"/>
      <c r="J431" s="136"/>
      <c r="K431" s="136" t="s">
        <v>1384</v>
      </c>
    </row>
    <row r="432" spans="1:11" x14ac:dyDescent="0.2">
      <c r="A432" s="134" t="s">
        <v>414</v>
      </c>
      <c r="B432" s="134" t="s">
        <v>1959</v>
      </c>
      <c r="C432" s="134" t="s">
        <v>415</v>
      </c>
      <c r="D432" s="135" t="s">
        <v>1221</v>
      </c>
      <c r="E432" s="136" t="s">
        <v>1384</v>
      </c>
      <c r="F432" s="136" t="s">
        <v>1384</v>
      </c>
      <c r="G432" s="136" t="s">
        <v>1384</v>
      </c>
      <c r="H432" s="136"/>
      <c r="I432" s="136" t="s">
        <v>1384</v>
      </c>
      <c r="J432" s="136" t="s">
        <v>1384</v>
      </c>
      <c r="K432" s="143" t="s">
        <v>1384</v>
      </c>
    </row>
    <row r="433" spans="1:11" ht="24" x14ac:dyDescent="0.2">
      <c r="A433" s="134" t="s">
        <v>1222</v>
      </c>
      <c r="B433" s="134" t="s">
        <v>1960</v>
      </c>
      <c r="C433" s="134" t="s">
        <v>1961</v>
      </c>
      <c r="D433" s="135" t="s">
        <v>1961</v>
      </c>
      <c r="E433" s="136" t="s">
        <v>1384</v>
      </c>
      <c r="F433" s="136" t="s">
        <v>1384</v>
      </c>
      <c r="G433" s="136" t="s">
        <v>1384</v>
      </c>
      <c r="H433" s="136"/>
      <c r="I433" s="136" t="s">
        <v>1384</v>
      </c>
      <c r="J433" s="136" t="s">
        <v>1384</v>
      </c>
      <c r="K433" s="143" t="s">
        <v>1384</v>
      </c>
    </row>
    <row r="434" spans="1:11" x14ac:dyDescent="0.2">
      <c r="A434" s="134" t="s">
        <v>295</v>
      </c>
      <c r="B434" s="134" t="s">
        <v>1962</v>
      </c>
      <c r="C434" s="134" t="s">
        <v>296</v>
      </c>
      <c r="D434" s="135" t="s">
        <v>1963</v>
      </c>
      <c r="E434" s="136" t="s">
        <v>1384</v>
      </c>
      <c r="F434" s="136" t="s">
        <v>1384</v>
      </c>
      <c r="G434" s="136" t="s">
        <v>1384</v>
      </c>
      <c r="H434" s="136"/>
      <c r="I434" s="136" t="s">
        <v>1384</v>
      </c>
      <c r="J434" s="136" t="s">
        <v>1384</v>
      </c>
      <c r="K434" s="143" t="s">
        <v>1384</v>
      </c>
    </row>
    <row r="435" spans="1:11" x14ac:dyDescent="0.2">
      <c r="A435" s="134" t="s">
        <v>1225</v>
      </c>
      <c r="B435" s="134" t="s">
        <v>1964</v>
      </c>
      <c r="C435" s="134" t="s">
        <v>1965</v>
      </c>
      <c r="D435" s="135" t="s">
        <v>1965</v>
      </c>
      <c r="E435" s="136"/>
      <c r="F435" s="136"/>
      <c r="G435" s="136"/>
      <c r="H435" s="136"/>
      <c r="I435" s="136"/>
      <c r="J435" s="136"/>
      <c r="K435" s="136" t="s">
        <v>1384</v>
      </c>
    </row>
    <row r="436" spans="1:11" x14ac:dyDescent="0.2">
      <c r="A436" s="134" t="s">
        <v>1227</v>
      </c>
      <c r="B436" s="134" t="s">
        <v>1966</v>
      </c>
      <c r="C436" s="134" t="s">
        <v>1967</v>
      </c>
      <c r="D436" s="135" t="s">
        <v>1967</v>
      </c>
      <c r="E436" s="136"/>
      <c r="F436" s="136"/>
      <c r="G436" s="136"/>
      <c r="H436" s="136"/>
      <c r="I436" s="136"/>
      <c r="J436" s="136"/>
      <c r="K436" s="136" t="s">
        <v>1384</v>
      </c>
    </row>
    <row r="437" spans="1:11" x14ac:dyDescent="0.2">
      <c r="A437" s="134" t="s">
        <v>1229</v>
      </c>
      <c r="B437" s="134" t="s">
        <v>1968</v>
      </c>
      <c r="C437" s="134" t="s">
        <v>1969</v>
      </c>
      <c r="D437" s="135" t="s">
        <v>1969</v>
      </c>
      <c r="E437" s="136"/>
      <c r="F437" s="136"/>
      <c r="G437" s="136"/>
      <c r="H437" s="136"/>
      <c r="I437" s="136"/>
      <c r="J437" s="136"/>
      <c r="K437" s="136" t="s">
        <v>1384</v>
      </c>
    </row>
    <row r="438" spans="1:11" x14ac:dyDescent="0.2">
      <c r="A438" s="134" t="s">
        <v>1231</v>
      </c>
      <c r="B438" s="134" t="s">
        <v>1970</v>
      </c>
      <c r="C438" s="134" t="s">
        <v>1971</v>
      </c>
      <c r="D438" s="135" t="s">
        <v>1971</v>
      </c>
      <c r="E438" s="136"/>
      <c r="F438" s="136"/>
      <c r="G438" s="136"/>
      <c r="H438" s="136"/>
      <c r="I438" s="136"/>
      <c r="J438" s="136"/>
      <c r="K438" s="136" t="s">
        <v>1384</v>
      </c>
    </row>
    <row r="439" spans="1:11" x14ac:dyDescent="0.2">
      <c r="A439" s="134" t="s">
        <v>487</v>
      </c>
      <c r="B439" s="134" t="s">
        <v>492</v>
      </c>
      <c r="C439" s="134" t="s">
        <v>488</v>
      </c>
      <c r="D439" s="134" t="s">
        <v>488</v>
      </c>
      <c r="E439" s="136" t="s">
        <v>1384</v>
      </c>
      <c r="F439" s="136" t="s">
        <v>1384</v>
      </c>
      <c r="G439" s="136" t="s">
        <v>1384</v>
      </c>
      <c r="H439" s="136"/>
      <c r="I439" s="136" t="s">
        <v>1384</v>
      </c>
      <c r="J439" s="136" t="s">
        <v>1384</v>
      </c>
      <c r="K439" s="136"/>
    </row>
    <row r="440" spans="1:11" x14ac:dyDescent="0.2">
      <c r="A440" s="134" t="s">
        <v>487</v>
      </c>
      <c r="B440" s="134" t="s">
        <v>492</v>
      </c>
      <c r="C440" s="134" t="s">
        <v>1972</v>
      </c>
      <c r="D440" s="134" t="s">
        <v>1972</v>
      </c>
      <c r="E440" s="136" t="s">
        <v>1384</v>
      </c>
      <c r="F440" s="136" t="s">
        <v>1384</v>
      </c>
      <c r="G440" s="136" t="s">
        <v>1384</v>
      </c>
      <c r="H440" s="136"/>
      <c r="I440" s="136" t="s">
        <v>1384</v>
      </c>
      <c r="J440" s="136" t="s">
        <v>1384</v>
      </c>
      <c r="K440" s="136"/>
    </row>
    <row r="441" spans="1:11" x14ac:dyDescent="0.2">
      <c r="A441" s="134" t="s">
        <v>487</v>
      </c>
      <c r="B441" s="134" t="s">
        <v>494</v>
      </c>
      <c r="C441" s="134" t="s">
        <v>1973</v>
      </c>
      <c r="D441" s="134" t="s">
        <v>1973</v>
      </c>
      <c r="E441" s="136" t="s">
        <v>1384</v>
      </c>
      <c r="F441" s="136" t="s">
        <v>1384</v>
      </c>
      <c r="G441" s="136" t="s">
        <v>1384</v>
      </c>
      <c r="H441" s="136"/>
      <c r="I441" s="136" t="s">
        <v>1384</v>
      </c>
      <c r="J441" s="136"/>
      <c r="K441" s="136"/>
    </row>
  </sheetData>
  <autoFilter ref="A1:K441" xr:uid="{00000000-0009-0000-0000-000001000000}">
    <filterColumn colId="1" showButton="0"/>
    <filterColumn colId="4" showButton="0"/>
    <filterColumn colId="5" showButton="0"/>
    <filterColumn colId="6" showButton="0"/>
  </autoFilter>
  <mergeCells count="7">
    <mergeCell ref="K1:K2"/>
    <mergeCell ref="A1:A2"/>
    <mergeCell ref="B1:C2"/>
    <mergeCell ref="D1:D2"/>
    <mergeCell ref="E1:H1"/>
    <mergeCell ref="I1:I2"/>
    <mergeCell ref="J1:J2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H622"/>
  <sheetViews>
    <sheetView showGridLines="0" zoomScaleNormal="100" zoomScaleSheetLayoutView="80" workbookViewId="0">
      <pane ySplit="2" topLeftCell="A148" activePane="bottomLeft" state="frozen"/>
      <selection activeCell="C12" sqref="C12"/>
      <selection pane="bottomLeft" activeCell="D84" sqref="D84"/>
    </sheetView>
  </sheetViews>
  <sheetFormatPr defaultColWidth="10.28515625" defaultRowHeight="15" x14ac:dyDescent="0.2"/>
  <cols>
    <col min="1" max="1" width="6.7109375" style="50" customWidth="1"/>
    <col min="2" max="2" width="15.7109375" style="51" customWidth="1"/>
    <col min="3" max="3" width="82.42578125" style="51" customWidth="1"/>
    <col min="4" max="4" width="16.7109375" style="50" customWidth="1"/>
    <col min="5" max="5" width="68.42578125" style="50" customWidth="1"/>
    <col min="6" max="6" width="3.28515625" style="50" customWidth="1"/>
    <col min="7" max="7" width="12.5703125" style="52" customWidth="1"/>
    <col min="8" max="8" width="13" style="53" customWidth="1"/>
    <col min="9" max="208" width="10.28515625" style="50"/>
    <col min="209" max="217" width="9.28515625" style="50" customWidth="1"/>
    <col min="218" max="218" width="1" style="50" customWidth="1"/>
    <col min="219" max="222" width="3.28515625" style="50" customWidth="1"/>
    <col min="223" max="223" width="1.7109375" style="50" customWidth="1"/>
    <col min="224" max="224" width="17.7109375" style="50" customWidth="1"/>
    <col min="225" max="225" width="1.7109375" style="50" customWidth="1"/>
    <col min="226" max="229" width="3.28515625" style="50" customWidth="1"/>
    <col min="230" max="230" width="1.7109375" style="50" customWidth="1"/>
    <col min="231" max="231" width="12.42578125" style="50" customWidth="1"/>
    <col min="232" max="232" width="1.7109375" style="50" customWidth="1"/>
    <col min="233" max="235" width="3" style="50" customWidth="1"/>
    <col min="236" max="236" width="4.42578125" style="50" customWidth="1"/>
    <col min="237" max="238" width="3" style="50" customWidth="1"/>
    <col min="239" max="244" width="3.28515625" style="50" customWidth="1"/>
    <col min="245" max="246" width="9.28515625" style="50" customWidth="1"/>
    <col min="247" max="250" width="3.28515625" style="50" customWidth="1"/>
    <col min="251" max="251" width="4.28515625" style="50" customWidth="1"/>
    <col min="252" max="464" width="10.28515625" style="50"/>
    <col min="465" max="473" width="9.28515625" style="50" customWidth="1"/>
    <col min="474" max="474" width="1" style="50" customWidth="1"/>
    <col min="475" max="478" width="3.28515625" style="50" customWidth="1"/>
    <col min="479" max="479" width="1.7109375" style="50" customWidth="1"/>
    <col min="480" max="480" width="17.7109375" style="50" customWidth="1"/>
    <col min="481" max="481" width="1.7109375" style="50" customWidth="1"/>
    <col min="482" max="485" width="3.28515625" style="50" customWidth="1"/>
    <col min="486" max="486" width="1.7109375" style="50" customWidth="1"/>
    <col min="487" max="487" width="12.42578125" style="50" customWidth="1"/>
    <col min="488" max="488" width="1.7109375" style="50" customWidth="1"/>
    <col min="489" max="491" width="3" style="50" customWidth="1"/>
    <col min="492" max="492" width="4.42578125" style="50" customWidth="1"/>
    <col min="493" max="494" width="3" style="50" customWidth="1"/>
    <col min="495" max="500" width="3.28515625" style="50" customWidth="1"/>
    <col min="501" max="502" width="9.28515625" style="50" customWidth="1"/>
    <col min="503" max="506" width="3.28515625" style="50" customWidth="1"/>
    <col min="507" max="507" width="4.28515625" style="50" customWidth="1"/>
    <col min="508" max="720" width="10.28515625" style="50"/>
    <col min="721" max="729" width="9.28515625" style="50" customWidth="1"/>
    <col min="730" max="730" width="1" style="50" customWidth="1"/>
    <col min="731" max="734" width="3.28515625" style="50" customWidth="1"/>
    <col min="735" max="735" width="1.7109375" style="50" customWidth="1"/>
    <col min="736" max="736" width="17.7109375" style="50" customWidth="1"/>
    <col min="737" max="737" width="1.7109375" style="50" customWidth="1"/>
    <col min="738" max="741" width="3.28515625" style="50" customWidth="1"/>
    <col min="742" max="742" width="1.7109375" style="50" customWidth="1"/>
    <col min="743" max="743" width="12.42578125" style="50" customWidth="1"/>
    <col min="744" max="744" width="1.7109375" style="50" customWidth="1"/>
    <col min="745" max="747" width="3" style="50" customWidth="1"/>
    <col min="748" max="748" width="4.42578125" style="50" customWidth="1"/>
    <col min="749" max="750" width="3" style="50" customWidth="1"/>
    <col min="751" max="756" width="3.28515625" style="50" customWidth="1"/>
    <col min="757" max="758" width="9.28515625" style="50" customWidth="1"/>
    <col min="759" max="762" width="3.28515625" style="50" customWidth="1"/>
    <col min="763" max="763" width="4.28515625" style="50" customWidth="1"/>
    <col min="764" max="976" width="10.28515625" style="50"/>
    <col min="977" max="985" width="9.28515625" style="50" customWidth="1"/>
    <col min="986" max="986" width="1" style="50" customWidth="1"/>
    <col min="987" max="990" width="3.28515625" style="50" customWidth="1"/>
    <col min="991" max="991" width="1.7109375" style="50" customWidth="1"/>
    <col min="992" max="992" width="17.7109375" style="50" customWidth="1"/>
    <col min="993" max="993" width="1.7109375" style="50" customWidth="1"/>
    <col min="994" max="997" width="3.28515625" style="50" customWidth="1"/>
    <col min="998" max="998" width="1.7109375" style="50" customWidth="1"/>
    <col min="999" max="999" width="12.42578125" style="50" customWidth="1"/>
    <col min="1000" max="1000" width="1.7109375" style="50" customWidth="1"/>
    <col min="1001" max="1003" width="3" style="50" customWidth="1"/>
    <col min="1004" max="1004" width="4.42578125" style="50" customWidth="1"/>
    <col min="1005" max="1006" width="3" style="50" customWidth="1"/>
    <col min="1007" max="1012" width="3.28515625" style="50" customWidth="1"/>
    <col min="1013" max="1014" width="9.28515625" style="50" customWidth="1"/>
    <col min="1015" max="1018" width="3.28515625" style="50" customWidth="1"/>
    <col min="1019" max="1019" width="4.28515625" style="50" customWidth="1"/>
    <col min="1020" max="1232" width="10.28515625" style="50"/>
    <col min="1233" max="1241" width="9.28515625" style="50" customWidth="1"/>
    <col min="1242" max="1242" width="1" style="50" customWidth="1"/>
    <col min="1243" max="1246" width="3.28515625" style="50" customWidth="1"/>
    <col min="1247" max="1247" width="1.7109375" style="50" customWidth="1"/>
    <col min="1248" max="1248" width="17.7109375" style="50" customWidth="1"/>
    <col min="1249" max="1249" width="1.7109375" style="50" customWidth="1"/>
    <col min="1250" max="1253" width="3.28515625" style="50" customWidth="1"/>
    <col min="1254" max="1254" width="1.7109375" style="50" customWidth="1"/>
    <col min="1255" max="1255" width="12.42578125" style="50" customWidth="1"/>
    <col min="1256" max="1256" width="1.7109375" style="50" customWidth="1"/>
    <col min="1257" max="1259" width="3" style="50" customWidth="1"/>
    <col min="1260" max="1260" width="4.42578125" style="50" customWidth="1"/>
    <col min="1261" max="1262" width="3" style="50" customWidth="1"/>
    <col min="1263" max="1268" width="3.28515625" style="50" customWidth="1"/>
    <col min="1269" max="1270" width="9.28515625" style="50" customWidth="1"/>
    <col min="1271" max="1274" width="3.28515625" style="50" customWidth="1"/>
    <col min="1275" max="1275" width="4.28515625" style="50" customWidth="1"/>
    <col min="1276" max="1488" width="10.28515625" style="50"/>
    <col min="1489" max="1497" width="9.28515625" style="50" customWidth="1"/>
    <col min="1498" max="1498" width="1" style="50" customWidth="1"/>
    <col min="1499" max="1502" width="3.28515625" style="50" customWidth="1"/>
    <col min="1503" max="1503" width="1.7109375" style="50" customWidth="1"/>
    <col min="1504" max="1504" width="17.7109375" style="50" customWidth="1"/>
    <col min="1505" max="1505" width="1.7109375" style="50" customWidth="1"/>
    <col min="1506" max="1509" width="3.28515625" style="50" customWidth="1"/>
    <col min="1510" max="1510" width="1.7109375" style="50" customWidth="1"/>
    <col min="1511" max="1511" width="12.42578125" style="50" customWidth="1"/>
    <col min="1512" max="1512" width="1.7109375" style="50" customWidth="1"/>
    <col min="1513" max="1515" width="3" style="50" customWidth="1"/>
    <col min="1516" max="1516" width="4.42578125" style="50" customWidth="1"/>
    <col min="1517" max="1518" width="3" style="50" customWidth="1"/>
    <col min="1519" max="1524" width="3.28515625" style="50" customWidth="1"/>
    <col min="1525" max="1526" width="9.28515625" style="50" customWidth="1"/>
    <col min="1527" max="1530" width="3.28515625" style="50" customWidth="1"/>
    <col min="1531" max="1531" width="4.28515625" style="50" customWidth="1"/>
    <col min="1532" max="1744" width="10.28515625" style="50"/>
    <col min="1745" max="1753" width="9.28515625" style="50" customWidth="1"/>
    <col min="1754" max="1754" width="1" style="50" customWidth="1"/>
    <col min="1755" max="1758" width="3.28515625" style="50" customWidth="1"/>
    <col min="1759" max="1759" width="1.7109375" style="50" customWidth="1"/>
    <col min="1760" max="1760" width="17.7109375" style="50" customWidth="1"/>
    <col min="1761" max="1761" width="1.7109375" style="50" customWidth="1"/>
    <col min="1762" max="1765" width="3.28515625" style="50" customWidth="1"/>
    <col min="1766" max="1766" width="1.7109375" style="50" customWidth="1"/>
    <col min="1767" max="1767" width="12.42578125" style="50" customWidth="1"/>
    <col min="1768" max="1768" width="1.7109375" style="50" customWidth="1"/>
    <col min="1769" max="1771" width="3" style="50" customWidth="1"/>
    <col min="1772" max="1772" width="4.42578125" style="50" customWidth="1"/>
    <col min="1773" max="1774" width="3" style="50" customWidth="1"/>
    <col min="1775" max="1780" width="3.28515625" style="50" customWidth="1"/>
    <col min="1781" max="1782" width="9.28515625" style="50" customWidth="1"/>
    <col min="1783" max="1786" width="3.28515625" style="50" customWidth="1"/>
    <col min="1787" max="1787" width="4.28515625" style="50" customWidth="1"/>
    <col min="1788" max="2000" width="10.28515625" style="50"/>
    <col min="2001" max="2009" width="9.28515625" style="50" customWidth="1"/>
    <col min="2010" max="2010" width="1" style="50" customWidth="1"/>
    <col min="2011" max="2014" width="3.28515625" style="50" customWidth="1"/>
    <col min="2015" max="2015" width="1.7109375" style="50" customWidth="1"/>
    <col min="2016" max="2016" width="17.7109375" style="50" customWidth="1"/>
    <col min="2017" max="2017" width="1.7109375" style="50" customWidth="1"/>
    <col min="2018" max="2021" width="3.28515625" style="50" customWidth="1"/>
    <col min="2022" max="2022" width="1.7109375" style="50" customWidth="1"/>
    <col min="2023" max="2023" width="12.42578125" style="50" customWidth="1"/>
    <col min="2024" max="2024" width="1.7109375" style="50" customWidth="1"/>
    <col min="2025" max="2027" width="3" style="50" customWidth="1"/>
    <col min="2028" max="2028" width="4.42578125" style="50" customWidth="1"/>
    <col min="2029" max="2030" width="3" style="50" customWidth="1"/>
    <col min="2031" max="2036" width="3.28515625" style="50" customWidth="1"/>
    <col min="2037" max="2038" width="9.28515625" style="50" customWidth="1"/>
    <col min="2039" max="2042" width="3.28515625" style="50" customWidth="1"/>
    <col min="2043" max="2043" width="4.28515625" style="50" customWidth="1"/>
    <col min="2044" max="2256" width="10.28515625" style="50"/>
    <col min="2257" max="2265" width="9.28515625" style="50" customWidth="1"/>
    <col min="2266" max="2266" width="1" style="50" customWidth="1"/>
    <col min="2267" max="2270" width="3.28515625" style="50" customWidth="1"/>
    <col min="2271" max="2271" width="1.7109375" style="50" customWidth="1"/>
    <col min="2272" max="2272" width="17.7109375" style="50" customWidth="1"/>
    <col min="2273" max="2273" width="1.7109375" style="50" customWidth="1"/>
    <col min="2274" max="2277" width="3.28515625" style="50" customWidth="1"/>
    <col min="2278" max="2278" width="1.7109375" style="50" customWidth="1"/>
    <col min="2279" max="2279" width="12.42578125" style="50" customWidth="1"/>
    <col min="2280" max="2280" width="1.7109375" style="50" customWidth="1"/>
    <col min="2281" max="2283" width="3" style="50" customWidth="1"/>
    <col min="2284" max="2284" width="4.42578125" style="50" customWidth="1"/>
    <col min="2285" max="2286" width="3" style="50" customWidth="1"/>
    <col min="2287" max="2292" width="3.28515625" style="50" customWidth="1"/>
    <col min="2293" max="2294" width="9.28515625" style="50" customWidth="1"/>
    <col min="2295" max="2298" width="3.28515625" style="50" customWidth="1"/>
    <col min="2299" max="2299" width="4.28515625" style="50" customWidth="1"/>
    <col min="2300" max="2512" width="10.28515625" style="50"/>
    <col min="2513" max="2521" width="9.28515625" style="50" customWidth="1"/>
    <col min="2522" max="2522" width="1" style="50" customWidth="1"/>
    <col min="2523" max="2526" width="3.28515625" style="50" customWidth="1"/>
    <col min="2527" max="2527" width="1.7109375" style="50" customWidth="1"/>
    <col min="2528" max="2528" width="17.7109375" style="50" customWidth="1"/>
    <col min="2529" max="2529" width="1.7109375" style="50" customWidth="1"/>
    <col min="2530" max="2533" width="3.28515625" style="50" customWidth="1"/>
    <col min="2534" max="2534" width="1.7109375" style="50" customWidth="1"/>
    <col min="2535" max="2535" width="12.42578125" style="50" customWidth="1"/>
    <col min="2536" max="2536" width="1.7109375" style="50" customWidth="1"/>
    <col min="2537" max="2539" width="3" style="50" customWidth="1"/>
    <col min="2540" max="2540" width="4.42578125" style="50" customWidth="1"/>
    <col min="2541" max="2542" width="3" style="50" customWidth="1"/>
    <col min="2543" max="2548" width="3.28515625" style="50" customWidth="1"/>
    <col min="2549" max="2550" width="9.28515625" style="50" customWidth="1"/>
    <col min="2551" max="2554" width="3.28515625" style="50" customWidth="1"/>
    <col min="2555" max="2555" width="4.28515625" style="50" customWidth="1"/>
    <col min="2556" max="2768" width="10.28515625" style="50"/>
    <col min="2769" max="2777" width="9.28515625" style="50" customWidth="1"/>
    <col min="2778" max="2778" width="1" style="50" customWidth="1"/>
    <col min="2779" max="2782" width="3.28515625" style="50" customWidth="1"/>
    <col min="2783" max="2783" width="1.7109375" style="50" customWidth="1"/>
    <col min="2784" max="2784" width="17.7109375" style="50" customWidth="1"/>
    <col min="2785" max="2785" width="1.7109375" style="50" customWidth="1"/>
    <col min="2786" max="2789" width="3.28515625" style="50" customWidth="1"/>
    <col min="2790" max="2790" width="1.7109375" style="50" customWidth="1"/>
    <col min="2791" max="2791" width="12.42578125" style="50" customWidth="1"/>
    <col min="2792" max="2792" width="1.7109375" style="50" customWidth="1"/>
    <col min="2793" max="2795" width="3" style="50" customWidth="1"/>
    <col min="2796" max="2796" width="4.42578125" style="50" customWidth="1"/>
    <col min="2797" max="2798" width="3" style="50" customWidth="1"/>
    <col min="2799" max="2804" width="3.28515625" style="50" customWidth="1"/>
    <col min="2805" max="2806" width="9.28515625" style="50" customWidth="1"/>
    <col min="2807" max="2810" width="3.28515625" style="50" customWidth="1"/>
    <col min="2811" max="2811" width="4.28515625" style="50" customWidth="1"/>
    <col min="2812" max="3024" width="10.28515625" style="50"/>
    <col min="3025" max="3033" width="9.28515625" style="50" customWidth="1"/>
    <col min="3034" max="3034" width="1" style="50" customWidth="1"/>
    <col min="3035" max="3038" width="3.28515625" style="50" customWidth="1"/>
    <col min="3039" max="3039" width="1.7109375" style="50" customWidth="1"/>
    <col min="3040" max="3040" width="17.7109375" style="50" customWidth="1"/>
    <col min="3041" max="3041" width="1.7109375" style="50" customWidth="1"/>
    <col min="3042" max="3045" width="3.28515625" style="50" customWidth="1"/>
    <col min="3046" max="3046" width="1.7109375" style="50" customWidth="1"/>
    <col min="3047" max="3047" width="12.42578125" style="50" customWidth="1"/>
    <col min="3048" max="3048" width="1.7109375" style="50" customWidth="1"/>
    <col min="3049" max="3051" width="3" style="50" customWidth="1"/>
    <col min="3052" max="3052" width="4.42578125" style="50" customWidth="1"/>
    <col min="3053" max="3054" width="3" style="50" customWidth="1"/>
    <col min="3055" max="3060" width="3.28515625" style="50" customWidth="1"/>
    <col min="3061" max="3062" width="9.28515625" style="50" customWidth="1"/>
    <col min="3063" max="3066" width="3.28515625" style="50" customWidth="1"/>
    <col min="3067" max="3067" width="4.28515625" style="50" customWidth="1"/>
    <col min="3068" max="3280" width="10.28515625" style="50"/>
    <col min="3281" max="3289" width="9.28515625" style="50" customWidth="1"/>
    <col min="3290" max="3290" width="1" style="50" customWidth="1"/>
    <col min="3291" max="3294" width="3.28515625" style="50" customWidth="1"/>
    <col min="3295" max="3295" width="1.7109375" style="50" customWidth="1"/>
    <col min="3296" max="3296" width="17.7109375" style="50" customWidth="1"/>
    <col min="3297" max="3297" width="1.7109375" style="50" customWidth="1"/>
    <col min="3298" max="3301" width="3.28515625" style="50" customWidth="1"/>
    <col min="3302" max="3302" width="1.7109375" style="50" customWidth="1"/>
    <col min="3303" max="3303" width="12.42578125" style="50" customWidth="1"/>
    <col min="3304" max="3304" width="1.7109375" style="50" customWidth="1"/>
    <col min="3305" max="3307" width="3" style="50" customWidth="1"/>
    <col min="3308" max="3308" width="4.42578125" style="50" customWidth="1"/>
    <col min="3309" max="3310" width="3" style="50" customWidth="1"/>
    <col min="3311" max="3316" width="3.28515625" style="50" customWidth="1"/>
    <col min="3317" max="3318" width="9.28515625" style="50" customWidth="1"/>
    <col min="3319" max="3322" width="3.28515625" style="50" customWidth="1"/>
    <col min="3323" max="3323" width="4.28515625" style="50" customWidth="1"/>
    <col min="3324" max="3536" width="10.28515625" style="50"/>
    <col min="3537" max="3545" width="9.28515625" style="50" customWidth="1"/>
    <col min="3546" max="3546" width="1" style="50" customWidth="1"/>
    <col min="3547" max="3550" width="3.28515625" style="50" customWidth="1"/>
    <col min="3551" max="3551" width="1.7109375" style="50" customWidth="1"/>
    <col min="3552" max="3552" width="17.7109375" style="50" customWidth="1"/>
    <col min="3553" max="3553" width="1.7109375" style="50" customWidth="1"/>
    <col min="3554" max="3557" width="3.28515625" style="50" customWidth="1"/>
    <col min="3558" max="3558" width="1.7109375" style="50" customWidth="1"/>
    <col min="3559" max="3559" width="12.42578125" style="50" customWidth="1"/>
    <col min="3560" max="3560" width="1.7109375" style="50" customWidth="1"/>
    <col min="3561" max="3563" width="3" style="50" customWidth="1"/>
    <col min="3564" max="3564" width="4.42578125" style="50" customWidth="1"/>
    <col min="3565" max="3566" width="3" style="50" customWidth="1"/>
    <col min="3567" max="3572" width="3.28515625" style="50" customWidth="1"/>
    <col min="3573" max="3574" width="9.28515625" style="50" customWidth="1"/>
    <col min="3575" max="3578" width="3.28515625" style="50" customWidth="1"/>
    <col min="3579" max="3579" width="4.28515625" style="50" customWidth="1"/>
    <col min="3580" max="3792" width="10.28515625" style="50"/>
    <col min="3793" max="3801" width="9.28515625" style="50" customWidth="1"/>
    <col min="3802" max="3802" width="1" style="50" customWidth="1"/>
    <col min="3803" max="3806" width="3.28515625" style="50" customWidth="1"/>
    <col min="3807" max="3807" width="1.7109375" style="50" customWidth="1"/>
    <col min="3808" max="3808" width="17.7109375" style="50" customWidth="1"/>
    <col min="3809" max="3809" width="1.7109375" style="50" customWidth="1"/>
    <col min="3810" max="3813" width="3.28515625" style="50" customWidth="1"/>
    <col min="3814" max="3814" width="1.7109375" style="50" customWidth="1"/>
    <col min="3815" max="3815" width="12.42578125" style="50" customWidth="1"/>
    <col min="3816" max="3816" width="1.7109375" style="50" customWidth="1"/>
    <col min="3817" max="3819" width="3" style="50" customWidth="1"/>
    <col min="3820" max="3820" width="4.42578125" style="50" customWidth="1"/>
    <col min="3821" max="3822" width="3" style="50" customWidth="1"/>
    <col min="3823" max="3828" width="3.28515625" style="50" customWidth="1"/>
    <col min="3829" max="3830" width="9.28515625" style="50" customWidth="1"/>
    <col min="3831" max="3834" width="3.28515625" style="50" customWidth="1"/>
    <col min="3835" max="3835" width="4.28515625" style="50" customWidth="1"/>
    <col min="3836" max="4048" width="10.28515625" style="50"/>
    <col min="4049" max="4057" width="9.28515625" style="50" customWidth="1"/>
    <col min="4058" max="4058" width="1" style="50" customWidth="1"/>
    <col min="4059" max="4062" width="3.28515625" style="50" customWidth="1"/>
    <col min="4063" max="4063" width="1.7109375" style="50" customWidth="1"/>
    <col min="4064" max="4064" width="17.7109375" style="50" customWidth="1"/>
    <col min="4065" max="4065" width="1.7109375" style="50" customWidth="1"/>
    <col min="4066" max="4069" width="3.28515625" style="50" customWidth="1"/>
    <col min="4070" max="4070" width="1.7109375" style="50" customWidth="1"/>
    <col min="4071" max="4071" width="12.42578125" style="50" customWidth="1"/>
    <col min="4072" max="4072" width="1.7109375" style="50" customWidth="1"/>
    <col min="4073" max="4075" width="3" style="50" customWidth="1"/>
    <col min="4076" max="4076" width="4.42578125" style="50" customWidth="1"/>
    <col min="4077" max="4078" width="3" style="50" customWidth="1"/>
    <col min="4079" max="4084" width="3.28515625" style="50" customWidth="1"/>
    <col min="4085" max="4086" width="9.28515625" style="50" customWidth="1"/>
    <col min="4087" max="4090" width="3.28515625" style="50" customWidth="1"/>
    <col min="4091" max="4091" width="4.28515625" style="50" customWidth="1"/>
    <col min="4092" max="4304" width="10.28515625" style="50"/>
    <col min="4305" max="4313" width="9.28515625" style="50" customWidth="1"/>
    <col min="4314" max="4314" width="1" style="50" customWidth="1"/>
    <col min="4315" max="4318" width="3.28515625" style="50" customWidth="1"/>
    <col min="4319" max="4319" width="1.7109375" style="50" customWidth="1"/>
    <col min="4320" max="4320" width="17.7109375" style="50" customWidth="1"/>
    <col min="4321" max="4321" width="1.7109375" style="50" customWidth="1"/>
    <col min="4322" max="4325" width="3.28515625" style="50" customWidth="1"/>
    <col min="4326" max="4326" width="1.7109375" style="50" customWidth="1"/>
    <col min="4327" max="4327" width="12.42578125" style="50" customWidth="1"/>
    <col min="4328" max="4328" width="1.7109375" style="50" customWidth="1"/>
    <col min="4329" max="4331" width="3" style="50" customWidth="1"/>
    <col min="4332" max="4332" width="4.42578125" style="50" customWidth="1"/>
    <col min="4333" max="4334" width="3" style="50" customWidth="1"/>
    <col min="4335" max="4340" width="3.28515625" style="50" customWidth="1"/>
    <col min="4341" max="4342" width="9.28515625" style="50" customWidth="1"/>
    <col min="4343" max="4346" width="3.28515625" style="50" customWidth="1"/>
    <col min="4347" max="4347" width="4.28515625" style="50" customWidth="1"/>
    <col min="4348" max="4560" width="10.28515625" style="50"/>
    <col min="4561" max="4569" width="9.28515625" style="50" customWidth="1"/>
    <col min="4570" max="4570" width="1" style="50" customWidth="1"/>
    <col min="4571" max="4574" width="3.28515625" style="50" customWidth="1"/>
    <col min="4575" max="4575" width="1.7109375" style="50" customWidth="1"/>
    <col min="4576" max="4576" width="17.7109375" style="50" customWidth="1"/>
    <col min="4577" max="4577" width="1.7109375" style="50" customWidth="1"/>
    <col min="4578" max="4581" width="3.28515625" style="50" customWidth="1"/>
    <col min="4582" max="4582" width="1.7109375" style="50" customWidth="1"/>
    <col min="4583" max="4583" width="12.42578125" style="50" customWidth="1"/>
    <col min="4584" max="4584" width="1.7109375" style="50" customWidth="1"/>
    <col min="4585" max="4587" width="3" style="50" customWidth="1"/>
    <col min="4588" max="4588" width="4.42578125" style="50" customWidth="1"/>
    <col min="4589" max="4590" width="3" style="50" customWidth="1"/>
    <col min="4591" max="4596" width="3.28515625" style="50" customWidth="1"/>
    <col min="4597" max="4598" width="9.28515625" style="50" customWidth="1"/>
    <col min="4599" max="4602" width="3.28515625" style="50" customWidth="1"/>
    <col min="4603" max="4603" width="4.28515625" style="50" customWidth="1"/>
    <col min="4604" max="4816" width="10.28515625" style="50"/>
    <col min="4817" max="4825" width="9.28515625" style="50" customWidth="1"/>
    <col min="4826" max="4826" width="1" style="50" customWidth="1"/>
    <col min="4827" max="4830" width="3.28515625" style="50" customWidth="1"/>
    <col min="4831" max="4831" width="1.7109375" style="50" customWidth="1"/>
    <col min="4832" max="4832" width="17.7109375" style="50" customWidth="1"/>
    <col min="4833" max="4833" width="1.7109375" style="50" customWidth="1"/>
    <col min="4834" max="4837" width="3.28515625" style="50" customWidth="1"/>
    <col min="4838" max="4838" width="1.7109375" style="50" customWidth="1"/>
    <col min="4839" max="4839" width="12.42578125" style="50" customWidth="1"/>
    <col min="4840" max="4840" width="1.7109375" style="50" customWidth="1"/>
    <col min="4841" max="4843" width="3" style="50" customWidth="1"/>
    <col min="4844" max="4844" width="4.42578125" style="50" customWidth="1"/>
    <col min="4845" max="4846" width="3" style="50" customWidth="1"/>
    <col min="4847" max="4852" width="3.28515625" style="50" customWidth="1"/>
    <col min="4853" max="4854" width="9.28515625" style="50" customWidth="1"/>
    <col min="4855" max="4858" width="3.28515625" style="50" customWidth="1"/>
    <col min="4859" max="4859" width="4.28515625" style="50" customWidth="1"/>
    <col min="4860" max="5072" width="10.28515625" style="50"/>
    <col min="5073" max="5081" width="9.28515625" style="50" customWidth="1"/>
    <col min="5082" max="5082" width="1" style="50" customWidth="1"/>
    <col min="5083" max="5086" width="3.28515625" style="50" customWidth="1"/>
    <col min="5087" max="5087" width="1.7109375" style="50" customWidth="1"/>
    <col min="5088" max="5088" width="17.7109375" style="50" customWidth="1"/>
    <col min="5089" max="5089" width="1.7109375" style="50" customWidth="1"/>
    <col min="5090" max="5093" width="3.28515625" style="50" customWidth="1"/>
    <col min="5094" max="5094" width="1.7109375" style="50" customWidth="1"/>
    <col min="5095" max="5095" width="12.42578125" style="50" customWidth="1"/>
    <col min="5096" max="5096" width="1.7109375" style="50" customWidth="1"/>
    <col min="5097" max="5099" width="3" style="50" customWidth="1"/>
    <col min="5100" max="5100" width="4.42578125" style="50" customWidth="1"/>
    <col min="5101" max="5102" width="3" style="50" customWidth="1"/>
    <col min="5103" max="5108" width="3.28515625" style="50" customWidth="1"/>
    <col min="5109" max="5110" width="9.28515625" style="50" customWidth="1"/>
    <col min="5111" max="5114" width="3.28515625" style="50" customWidth="1"/>
    <col min="5115" max="5115" width="4.28515625" style="50" customWidth="1"/>
    <col min="5116" max="5328" width="10.28515625" style="50"/>
    <col min="5329" max="5337" width="9.28515625" style="50" customWidth="1"/>
    <col min="5338" max="5338" width="1" style="50" customWidth="1"/>
    <col min="5339" max="5342" width="3.28515625" style="50" customWidth="1"/>
    <col min="5343" max="5343" width="1.7109375" style="50" customWidth="1"/>
    <col min="5344" max="5344" width="17.7109375" style="50" customWidth="1"/>
    <col min="5345" max="5345" width="1.7109375" style="50" customWidth="1"/>
    <col min="5346" max="5349" width="3.28515625" style="50" customWidth="1"/>
    <col min="5350" max="5350" width="1.7109375" style="50" customWidth="1"/>
    <col min="5351" max="5351" width="12.42578125" style="50" customWidth="1"/>
    <col min="5352" max="5352" width="1.7109375" style="50" customWidth="1"/>
    <col min="5353" max="5355" width="3" style="50" customWidth="1"/>
    <col min="5356" max="5356" width="4.42578125" style="50" customWidth="1"/>
    <col min="5357" max="5358" width="3" style="50" customWidth="1"/>
    <col min="5359" max="5364" width="3.28515625" style="50" customWidth="1"/>
    <col min="5365" max="5366" width="9.28515625" style="50" customWidth="1"/>
    <col min="5367" max="5370" width="3.28515625" style="50" customWidth="1"/>
    <col min="5371" max="5371" width="4.28515625" style="50" customWidth="1"/>
    <col min="5372" max="5584" width="10.28515625" style="50"/>
    <col min="5585" max="5593" width="9.28515625" style="50" customWidth="1"/>
    <col min="5594" max="5594" width="1" style="50" customWidth="1"/>
    <col min="5595" max="5598" width="3.28515625" style="50" customWidth="1"/>
    <col min="5599" max="5599" width="1.7109375" style="50" customWidth="1"/>
    <col min="5600" max="5600" width="17.7109375" style="50" customWidth="1"/>
    <col min="5601" max="5601" width="1.7109375" style="50" customWidth="1"/>
    <col min="5602" max="5605" width="3.28515625" style="50" customWidth="1"/>
    <col min="5606" max="5606" width="1.7109375" style="50" customWidth="1"/>
    <col min="5607" max="5607" width="12.42578125" style="50" customWidth="1"/>
    <col min="5608" max="5608" width="1.7109375" style="50" customWidth="1"/>
    <col min="5609" max="5611" width="3" style="50" customWidth="1"/>
    <col min="5612" max="5612" width="4.42578125" style="50" customWidth="1"/>
    <col min="5613" max="5614" width="3" style="50" customWidth="1"/>
    <col min="5615" max="5620" width="3.28515625" style="50" customWidth="1"/>
    <col min="5621" max="5622" width="9.28515625" style="50" customWidth="1"/>
    <col min="5623" max="5626" width="3.28515625" style="50" customWidth="1"/>
    <col min="5627" max="5627" width="4.28515625" style="50" customWidth="1"/>
    <col min="5628" max="5840" width="10.28515625" style="50"/>
    <col min="5841" max="5849" width="9.28515625" style="50" customWidth="1"/>
    <col min="5850" max="5850" width="1" style="50" customWidth="1"/>
    <col min="5851" max="5854" width="3.28515625" style="50" customWidth="1"/>
    <col min="5855" max="5855" width="1.7109375" style="50" customWidth="1"/>
    <col min="5856" max="5856" width="17.7109375" style="50" customWidth="1"/>
    <col min="5857" max="5857" width="1.7109375" style="50" customWidth="1"/>
    <col min="5858" max="5861" width="3.28515625" style="50" customWidth="1"/>
    <col min="5862" max="5862" width="1.7109375" style="50" customWidth="1"/>
    <col min="5863" max="5863" width="12.42578125" style="50" customWidth="1"/>
    <col min="5864" max="5864" width="1.7109375" style="50" customWidth="1"/>
    <col min="5865" max="5867" width="3" style="50" customWidth="1"/>
    <col min="5868" max="5868" width="4.42578125" style="50" customWidth="1"/>
    <col min="5869" max="5870" width="3" style="50" customWidth="1"/>
    <col min="5871" max="5876" width="3.28515625" style="50" customWidth="1"/>
    <col min="5877" max="5878" width="9.28515625" style="50" customWidth="1"/>
    <col min="5879" max="5882" width="3.28515625" style="50" customWidth="1"/>
    <col min="5883" max="5883" width="4.28515625" style="50" customWidth="1"/>
    <col min="5884" max="6096" width="10.28515625" style="50"/>
    <col min="6097" max="6105" width="9.28515625" style="50" customWidth="1"/>
    <col min="6106" max="6106" width="1" style="50" customWidth="1"/>
    <col min="6107" max="6110" width="3.28515625" style="50" customWidth="1"/>
    <col min="6111" max="6111" width="1.7109375" style="50" customWidth="1"/>
    <col min="6112" max="6112" width="17.7109375" style="50" customWidth="1"/>
    <col min="6113" max="6113" width="1.7109375" style="50" customWidth="1"/>
    <col min="6114" max="6117" width="3.28515625" style="50" customWidth="1"/>
    <col min="6118" max="6118" width="1.7109375" style="50" customWidth="1"/>
    <col min="6119" max="6119" width="12.42578125" style="50" customWidth="1"/>
    <col min="6120" max="6120" width="1.7109375" style="50" customWidth="1"/>
    <col min="6121" max="6123" width="3" style="50" customWidth="1"/>
    <col min="6124" max="6124" width="4.42578125" style="50" customWidth="1"/>
    <col min="6125" max="6126" width="3" style="50" customWidth="1"/>
    <col min="6127" max="6132" width="3.28515625" style="50" customWidth="1"/>
    <col min="6133" max="6134" width="9.28515625" style="50" customWidth="1"/>
    <col min="6135" max="6138" width="3.28515625" style="50" customWidth="1"/>
    <col min="6139" max="6139" width="4.28515625" style="50" customWidth="1"/>
    <col min="6140" max="6352" width="10.28515625" style="50"/>
    <col min="6353" max="6361" width="9.28515625" style="50" customWidth="1"/>
    <col min="6362" max="6362" width="1" style="50" customWidth="1"/>
    <col min="6363" max="6366" width="3.28515625" style="50" customWidth="1"/>
    <col min="6367" max="6367" width="1.7109375" style="50" customWidth="1"/>
    <col min="6368" max="6368" width="17.7109375" style="50" customWidth="1"/>
    <col min="6369" max="6369" width="1.7109375" style="50" customWidth="1"/>
    <col min="6370" max="6373" width="3.28515625" style="50" customWidth="1"/>
    <col min="6374" max="6374" width="1.7109375" style="50" customWidth="1"/>
    <col min="6375" max="6375" width="12.42578125" style="50" customWidth="1"/>
    <col min="6376" max="6376" width="1.7109375" style="50" customWidth="1"/>
    <col min="6377" max="6379" width="3" style="50" customWidth="1"/>
    <col min="6380" max="6380" width="4.42578125" style="50" customWidth="1"/>
    <col min="6381" max="6382" width="3" style="50" customWidth="1"/>
    <col min="6383" max="6388" width="3.28515625" style="50" customWidth="1"/>
    <col min="6389" max="6390" width="9.28515625" style="50" customWidth="1"/>
    <col min="6391" max="6394" width="3.28515625" style="50" customWidth="1"/>
    <col min="6395" max="6395" width="4.28515625" style="50" customWidth="1"/>
    <col min="6396" max="6608" width="10.28515625" style="50"/>
    <col min="6609" max="6617" width="9.28515625" style="50" customWidth="1"/>
    <col min="6618" max="6618" width="1" style="50" customWidth="1"/>
    <col min="6619" max="6622" width="3.28515625" style="50" customWidth="1"/>
    <col min="6623" max="6623" width="1.7109375" style="50" customWidth="1"/>
    <col min="6624" max="6624" width="17.7109375" style="50" customWidth="1"/>
    <col min="6625" max="6625" width="1.7109375" style="50" customWidth="1"/>
    <col min="6626" max="6629" width="3.28515625" style="50" customWidth="1"/>
    <col min="6630" max="6630" width="1.7109375" style="50" customWidth="1"/>
    <col min="6631" max="6631" width="12.42578125" style="50" customWidth="1"/>
    <col min="6632" max="6632" width="1.7109375" style="50" customWidth="1"/>
    <col min="6633" max="6635" width="3" style="50" customWidth="1"/>
    <col min="6636" max="6636" width="4.42578125" style="50" customWidth="1"/>
    <col min="6637" max="6638" width="3" style="50" customWidth="1"/>
    <col min="6639" max="6644" width="3.28515625" style="50" customWidth="1"/>
    <col min="6645" max="6646" width="9.28515625" style="50" customWidth="1"/>
    <col min="6647" max="6650" width="3.28515625" style="50" customWidth="1"/>
    <col min="6651" max="6651" width="4.28515625" style="50" customWidth="1"/>
    <col min="6652" max="6864" width="10.28515625" style="50"/>
    <col min="6865" max="6873" width="9.28515625" style="50" customWidth="1"/>
    <col min="6874" max="6874" width="1" style="50" customWidth="1"/>
    <col min="6875" max="6878" width="3.28515625" style="50" customWidth="1"/>
    <col min="6879" max="6879" width="1.7109375" style="50" customWidth="1"/>
    <col min="6880" max="6880" width="17.7109375" style="50" customWidth="1"/>
    <col min="6881" max="6881" width="1.7109375" style="50" customWidth="1"/>
    <col min="6882" max="6885" width="3.28515625" style="50" customWidth="1"/>
    <col min="6886" max="6886" width="1.7109375" style="50" customWidth="1"/>
    <col min="6887" max="6887" width="12.42578125" style="50" customWidth="1"/>
    <col min="6888" max="6888" width="1.7109375" style="50" customWidth="1"/>
    <col min="6889" max="6891" width="3" style="50" customWidth="1"/>
    <col min="6892" max="6892" width="4.42578125" style="50" customWidth="1"/>
    <col min="6893" max="6894" width="3" style="50" customWidth="1"/>
    <col min="6895" max="6900" width="3.28515625" style="50" customWidth="1"/>
    <col min="6901" max="6902" width="9.28515625" style="50" customWidth="1"/>
    <col min="6903" max="6906" width="3.28515625" style="50" customWidth="1"/>
    <col min="6907" max="6907" width="4.28515625" style="50" customWidth="1"/>
    <col min="6908" max="7120" width="10.28515625" style="50"/>
    <col min="7121" max="7129" width="9.28515625" style="50" customWidth="1"/>
    <col min="7130" max="7130" width="1" style="50" customWidth="1"/>
    <col min="7131" max="7134" width="3.28515625" style="50" customWidth="1"/>
    <col min="7135" max="7135" width="1.7109375" style="50" customWidth="1"/>
    <col min="7136" max="7136" width="17.7109375" style="50" customWidth="1"/>
    <col min="7137" max="7137" width="1.7109375" style="50" customWidth="1"/>
    <col min="7138" max="7141" width="3.28515625" style="50" customWidth="1"/>
    <col min="7142" max="7142" width="1.7109375" style="50" customWidth="1"/>
    <col min="7143" max="7143" width="12.42578125" style="50" customWidth="1"/>
    <col min="7144" max="7144" width="1.7109375" style="50" customWidth="1"/>
    <col min="7145" max="7147" width="3" style="50" customWidth="1"/>
    <col min="7148" max="7148" width="4.42578125" style="50" customWidth="1"/>
    <col min="7149" max="7150" width="3" style="50" customWidth="1"/>
    <col min="7151" max="7156" width="3.28515625" style="50" customWidth="1"/>
    <col min="7157" max="7158" width="9.28515625" style="50" customWidth="1"/>
    <col min="7159" max="7162" width="3.28515625" style="50" customWidth="1"/>
    <col min="7163" max="7163" width="4.28515625" style="50" customWidth="1"/>
    <col min="7164" max="7376" width="10.28515625" style="50"/>
    <col min="7377" max="7385" width="9.28515625" style="50" customWidth="1"/>
    <col min="7386" max="7386" width="1" style="50" customWidth="1"/>
    <col min="7387" max="7390" width="3.28515625" style="50" customWidth="1"/>
    <col min="7391" max="7391" width="1.7109375" style="50" customWidth="1"/>
    <col min="7392" max="7392" width="17.7109375" style="50" customWidth="1"/>
    <col min="7393" max="7393" width="1.7109375" style="50" customWidth="1"/>
    <col min="7394" max="7397" width="3.28515625" style="50" customWidth="1"/>
    <col min="7398" max="7398" width="1.7109375" style="50" customWidth="1"/>
    <col min="7399" max="7399" width="12.42578125" style="50" customWidth="1"/>
    <col min="7400" max="7400" width="1.7109375" style="50" customWidth="1"/>
    <col min="7401" max="7403" width="3" style="50" customWidth="1"/>
    <col min="7404" max="7404" width="4.42578125" style="50" customWidth="1"/>
    <col min="7405" max="7406" width="3" style="50" customWidth="1"/>
    <col min="7407" max="7412" width="3.28515625" style="50" customWidth="1"/>
    <col min="7413" max="7414" width="9.28515625" style="50" customWidth="1"/>
    <col min="7415" max="7418" width="3.28515625" style="50" customWidth="1"/>
    <col min="7419" max="7419" width="4.28515625" style="50" customWidth="1"/>
    <col min="7420" max="7632" width="10.28515625" style="50"/>
    <col min="7633" max="7641" width="9.28515625" style="50" customWidth="1"/>
    <col min="7642" max="7642" width="1" style="50" customWidth="1"/>
    <col min="7643" max="7646" width="3.28515625" style="50" customWidth="1"/>
    <col min="7647" max="7647" width="1.7109375" style="50" customWidth="1"/>
    <col min="7648" max="7648" width="17.7109375" style="50" customWidth="1"/>
    <col min="7649" max="7649" width="1.7109375" style="50" customWidth="1"/>
    <col min="7650" max="7653" width="3.28515625" style="50" customWidth="1"/>
    <col min="7654" max="7654" width="1.7109375" style="50" customWidth="1"/>
    <col min="7655" max="7655" width="12.42578125" style="50" customWidth="1"/>
    <col min="7656" max="7656" width="1.7109375" style="50" customWidth="1"/>
    <col min="7657" max="7659" width="3" style="50" customWidth="1"/>
    <col min="7660" max="7660" width="4.42578125" style="50" customWidth="1"/>
    <col min="7661" max="7662" width="3" style="50" customWidth="1"/>
    <col min="7663" max="7668" width="3.28515625" style="50" customWidth="1"/>
    <col min="7669" max="7670" width="9.28515625" style="50" customWidth="1"/>
    <col min="7671" max="7674" width="3.28515625" style="50" customWidth="1"/>
    <col min="7675" max="7675" width="4.28515625" style="50" customWidth="1"/>
    <col min="7676" max="7888" width="10.28515625" style="50"/>
    <col min="7889" max="7897" width="9.28515625" style="50" customWidth="1"/>
    <col min="7898" max="7898" width="1" style="50" customWidth="1"/>
    <col min="7899" max="7902" width="3.28515625" style="50" customWidth="1"/>
    <col min="7903" max="7903" width="1.7109375" style="50" customWidth="1"/>
    <col min="7904" max="7904" width="17.7109375" style="50" customWidth="1"/>
    <col min="7905" max="7905" width="1.7109375" style="50" customWidth="1"/>
    <col min="7906" max="7909" width="3.28515625" style="50" customWidth="1"/>
    <col min="7910" max="7910" width="1.7109375" style="50" customWidth="1"/>
    <col min="7911" max="7911" width="12.42578125" style="50" customWidth="1"/>
    <col min="7912" max="7912" width="1.7109375" style="50" customWidth="1"/>
    <col min="7913" max="7915" width="3" style="50" customWidth="1"/>
    <col min="7916" max="7916" width="4.42578125" style="50" customWidth="1"/>
    <col min="7917" max="7918" width="3" style="50" customWidth="1"/>
    <col min="7919" max="7924" width="3.28515625" style="50" customWidth="1"/>
    <col min="7925" max="7926" width="9.28515625" style="50" customWidth="1"/>
    <col min="7927" max="7930" width="3.28515625" style="50" customWidth="1"/>
    <col min="7931" max="7931" width="4.28515625" style="50" customWidth="1"/>
    <col min="7932" max="8144" width="10.28515625" style="50"/>
    <col min="8145" max="8153" width="9.28515625" style="50" customWidth="1"/>
    <col min="8154" max="8154" width="1" style="50" customWidth="1"/>
    <col min="8155" max="8158" width="3.28515625" style="50" customWidth="1"/>
    <col min="8159" max="8159" width="1.7109375" style="50" customWidth="1"/>
    <col min="8160" max="8160" width="17.7109375" style="50" customWidth="1"/>
    <col min="8161" max="8161" width="1.7109375" style="50" customWidth="1"/>
    <col min="8162" max="8165" width="3.28515625" style="50" customWidth="1"/>
    <col min="8166" max="8166" width="1.7109375" style="50" customWidth="1"/>
    <col min="8167" max="8167" width="12.42578125" style="50" customWidth="1"/>
    <col min="8168" max="8168" width="1.7109375" style="50" customWidth="1"/>
    <col min="8169" max="8171" width="3" style="50" customWidth="1"/>
    <col min="8172" max="8172" width="4.42578125" style="50" customWidth="1"/>
    <col min="8173" max="8174" width="3" style="50" customWidth="1"/>
    <col min="8175" max="8180" width="3.28515625" style="50" customWidth="1"/>
    <col min="8181" max="8182" width="9.28515625" style="50" customWidth="1"/>
    <col min="8183" max="8186" width="3.28515625" style="50" customWidth="1"/>
    <col min="8187" max="8187" width="4.28515625" style="50" customWidth="1"/>
    <col min="8188" max="8400" width="10.28515625" style="50"/>
    <col min="8401" max="8409" width="9.28515625" style="50" customWidth="1"/>
    <col min="8410" max="8410" width="1" style="50" customWidth="1"/>
    <col min="8411" max="8414" width="3.28515625" style="50" customWidth="1"/>
    <col min="8415" max="8415" width="1.7109375" style="50" customWidth="1"/>
    <col min="8416" max="8416" width="17.7109375" style="50" customWidth="1"/>
    <col min="8417" max="8417" width="1.7109375" style="50" customWidth="1"/>
    <col min="8418" max="8421" width="3.28515625" style="50" customWidth="1"/>
    <col min="8422" max="8422" width="1.7109375" style="50" customWidth="1"/>
    <col min="8423" max="8423" width="12.42578125" style="50" customWidth="1"/>
    <col min="8424" max="8424" width="1.7109375" style="50" customWidth="1"/>
    <col min="8425" max="8427" width="3" style="50" customWidth="1"/>
    <col min="8428" max="8428" width="4.42578125" style="50" customWidth="1"/>
    <col min="8429" max="8430" width="3" style="50" customWidth="1"/>
    <col min="8431" max="8436" width="3.28515625" style="50" customWidth="1"/>
    <col min="8437" max="8438" width="9.28515625" style="50" customWidth="1"/>
    <col min="8439" max="8442" width="3.28515625" style="50" customWidth="1"/>
    <col min="8443" max="8443" width="4.28515625" style="50" customWidth="1"/>
    <col min="8444" max="8656" width="10.28515625" style="50"/>
    <col min="8657" max="8665" width="9.28515625" style="50" customWidth="1"/>
    <col min="8666" max="8666" width="1" style="50" customWidth="1"/>
    <col min="8667" max="8670" width="3.28515625" style="50" customWidth="1"/>
    <col min="8671" max="8671" width="1.7109375" style="50" customWidth="1"/>
    <col min="8672" max="8672" width="17.7109375" style="50" customWidth="1"/>
    <col min="8673" max="8673" width="1.7109375" style="50" customWidth="1"/>
    <col min="8674" max="8677" width="3.28515625" style="50" customWidth="1"/>
    <col min="8678" max="8678" width="1.7109375" style="50" customWidth="1"/>
    <col min="8679" max="8679" width="12.42578125" style="50" customWidth="1"/>
    <col min="8680" max="8680" width="1.7109375" style="50" customWidth="1"/>
    <col min="8681" max="8683" width="3" style="50" customWidth="1"/>
    <col min="8684" max="8684" width="4.42578125" style="50" customWidth="1"/>
    <col min="8685" max="8686" width="3" style="50" customWidth="1"/>
    <col min="8687" max="8692" width="3.28515625" style="50" customWidth="1"/>
    <col min="8693" max="8694" width="9.28515625" style="50" customWidth="1"/>
    <col min="8695" max="8698" width="3.28515625" style="50" customWidth="1"/>
    <col min="8699" max="8699" width="4.28515625" style="50" customWidth="1"/>
    <col min="8700" max="8912" width="10.28515625" style="50"/>
    <col min="8913" max="8921" width="9.28515625" style="50" customWidth="1"/>
    <col min="8922" max="8922" width="1" style="50" customWidth="1"/>
    <col min="8923" max="8926" width="3.28515625" style="50" customWidth="1"/>
    <col min="8927" max="8927" width="1.7109375" style="50" customWidth="1"/>
    <col min="8928" max="8928" width="17.7109375" style="50" customWidth="1"/>
    <col min="8929" max="8929" width="1.7109375" style="50" customWidth="1"/>
    <col min="8930" max="8933" width="3.28515625" style="50" customWidth="1"/>
    <col min="8934" max="8934" width="1.7109375" style="50" customWidth="1"/>
    <col min="8935" max="8935" width="12.42578125" style="50" customWidth="1"/>
    <col min="8936" max="8936" width="1.7109375" style="50" customWidth="1"/>
    <col min="8937" max="8939" width="3" style="50" customWidth="1"/>
    <col min="8940" max="8940" width="4.42578125" style="50" customWidth="1"/>
    <col min="8941" max="8942" width="3" style="50" customWidth="1"/>
    <col min="8943" max="8948" width="3.28515625" style="50" customWidth="1"/>
    <col min="8949" max="8950" width="9.28515625" style="50" customWidth="1"/>
    <col min="8951" max="8954" width="3.28515625" style="50" customWidth="1"/>
    <col min="8955" max="8955" width="4.28515625" style="50" customWidth="1"/>
    <col min="8956" max="9168" width="10.28515625" style="50"/>
    <col min="9169" max="9177" width="9.28515625" style="50" customWidth="1"/>
    <col min="9178" max="9178" width="1" style="50" customWidth="1"/>
    <col min="9179" max="9182" width="3.28515625" style="50" customWidth="1"/>
    <col min="9183" max="9183" width="1.7109375" style="50" customWidth="1"/>
    <col min="9184" max="9184" width="17.7109375" style="50" customWidth="1"/>
    <col min="9185" max="9185" width="1.7109375" style="50" customWidth="1"/>
    <col min="9186" max="9189" width="3.28515625" style="50" customWidth="1"/>
    <col min="9190" max="9190" width="1.7109375" style="50" customWidth="1"/>
    <col min="9191" max="9191" width="12.42578125" style="50" customWidth="1"/>
    <col min="9192" max="9192" width="1.7109375" style="50" customWidth="1"/>
    <col min="9193" max="9195" width="3" style="50" customWidth="1"/>
    <col min="9196" max="9196" width="4.42578125" style="50" customWidth="1"/>
    <col min="9197" max="9198" width="3" style="50" customWidth="1"/>
    <col min="9199" max="9204" width="3.28515625" style="50" customWidth="1"/>
    <col min="9205" max="9206" width="9.28515625" style="50" customWidth="1"/>
    <col min="9207" max="9210" width="3.28515625" style="50" customWidth="1"/>
    <col min="9211" max="9211" width="4.28515625" style="50" customWidth="1"/>
    <col min="9212" max="9424" width="10.28515625" style="50"/>
    <col min="9425" max="9433" width="9.28515625" style="50" customWidth="1"/>
    <col min="9434" max="9434" width="1" style="50" customWidth="1"/>
    <col min="9435" max="9438" width="3.28515625" style="50" customWidth="1"/>
    <col min="9439" max="9439" width="1.7109375" style="50" customWidth="1"/>
    <col min="9440" max="9440" width="17.7109375" style="50" customWidth="1"/>
    <col min="9441" max="9441" width="1.7109375" style="50" customWidth="1"/>
    <col min="9442" max="9445" width="3.28515625" style="50" customWidth="1"/>
    <col min="9446" max="9446" width="1.7109375" style="50" customWidth="1"/>
    <col min="9447" max="9447" width="12.42578125" style="50" customWidth="1"/>
    <col min="9448" max="9448" width="1.7109375" style="50" customWidth="1"/>
    <col min="9449" max="9451" width="3" style="50" customWidth="1"/>
    <col min="9452" max="9452" width="4.42578125" style="50" customWidth="1"/>
    <col min="9453" max="9454" width="3" style="50" customWidth="1"/>
    <col min="9455" max="9460" width="3.28515625" style="50" customWidth="1"/>
    <col min="9461" max="9462" width="9.28515625" style="50" customWidth="1"/>
    <col min="9463" max="9466" width="3.28515625" style="50" customWidth="1"/>
    <col min="9467" max="9467" width="4.28515625" style="50" customWidth="1"/>
    <col min="9468" max="9680" width="10.28515625" style="50"/>
    <col min="9681" max="9689" width="9.28515625" style="50" customWidth="1"/>
    <col min="9690" max="9690" width="1" style="50" customWidth="1"/>
    <col min="9691" max="9694" width="3.28515625" style="50" customWidth="1"/>
    <col min="9695" max="9695" width="1.7109375" style="50" customWidth="1"/>
    <col min="9696" max="9696" width="17.7109375" style="50" customWidth="1"/>
    <col min="9697" max="9697" width="1.7109375" style="50" customWidth="1"/>
    <col min="9698" max="9701" width="3.28515625" style="50" customWidth="1"/>
    <col min="9702" max="9702" width="1.7109375" style="50" customWidth="1"/>
    <col min="9703" max="9703" width="12.42578125" style="50" customWidth="1"/>
    <col min="9704" max="9704" width="1.7109375" style="50" customWidth="1"/>
    <col min="9705" max="9707" width="3" style="50" customWidth="1"/>
    <col min="9708" max="9708" width="4.42578125" style="50" customWidth="1"/>
    <col min="9709" max="9710" width="3" style="50" customWidth="1"/>
    <col min="9711" max="9716" width="3.28515625" style="50" customWidth="1"/>
    <col min="9717" max="9718" width="9.28515625" style="50" customWidth="1"/>
    <col min="9719" max="9722" width="3.28515625" style="50" customWidth="1"/>
    <col min="9723" max="9723" width="4.28515625" style="50" customWidth="1"/>
    <col min="9724" max="9936" width="10.28515625" style="50"/>
    <col min="9937" max="9945" width="9.28515625" style="50" customWidth="1"/>
    <col min="9946" max="9946" width="1" style="50" customWidth="1"/>
    <col min="9947" max="9950" width="3.28515625" style="50" customWidth="1"/>
    <col min="9951" max="9951" width="1.7109375" style="50" customWidth="1"/>
    <col min="9952" max="9952" width="17.7109375" style="50" customWidth="1"/>
    <col min="9953" max="9953" width="1.7109375" style="50" customWidth="1"/>
    <col min="9954" max="9957" width="3.28515625" style="50" customWidth="1"/>
    <col min="9958" max="9958" width="1.7109375" style="50" customWidth="1"/>
    <col min="9959" max="9959" width="12.42578125" style="50" customWidth="1"/>
    <col min="9960" max="9960" width="1.7109375" style="50" customWidth="1"/>
    <col min="9961" max="9963" width="3" style="50" customWidth="1"/>
    <col min="9964" max="9964" width="4.42578125" style="50" customWidth="1"/>
    <col min="9965" max="9966" width="3" style="50" customWidth="1"/>
    <col min="9967" max="9972" width="3.28515625" style="50" customWidth="1"/>
    <col min="9973" max="9974" width="9.28515625" style="50" customWidth="1"/>
    <col min="9975" max="9978" width="3.28515625" style="50" customWidth="1"/>
    <col min="9979" max="9979" width="4.28515625" style="50" customWidth="1"/>
    <col min="9980" max="10192" width="10.28515625" style="50"/>
    <col min="10193" max="10201" width="9.28515625" style="50" customWidth="1"/>
    <col min="10202" max="10202" width="1" style="50" customWidth="1"/>
    <col min="10203" max="10206" width="3.28515625" style="50" customWidth="1"/>
    <col min="10207" max="10207" width="1.7109375" style="50" customWidth="1"/>
    <col min="10208" max="10208" width="17.7109375" style="50" customWidth="1"/>
    <col min="10209" max="10209" width="1.7109375" style="50" customWidth="1"/>
    <col min="10210" max="10213" width="3.28515625" style="50" customWidth="1"/>
    <col min="10214" max="10214" width="1.7109375" style="50" customWidth="1"/>
    <col min="10215" max="10215" width="12.42578125" style="50" customWidth="1"/>
    <col min="10216" max="10216" width="1.7109375" style="50" customWidth="1"/>
    <col min="10217" max="10219" width="3" style="50" customWidth="1"/>
    <col min="10220" max="10220" width="4.42578125" style="50" customWidth="1"/>
    <col min="10221" max="10222" width="3" style="50" customWidth="1"/>
    <col min="10223" max="10228" width="3.28515625" style="50" customWidth="1"/>
    <col min="10229" max="10230" width="9.28515625" style="50" customWidth="1"/>
    <col min="10231" max="10234" width="3.28515625" style="50" customWidth="1"/>
    <col min="10235" max="10235" width="4.28515625" style="50" customWidth="1"/>
    <col min="10236" max="10448" width="10.28515625" style="50"/>
    <col min="10449" max="10457" width="9.28515625" style="50" customWidth="1"/>
    <col min="10458" max="10458" width="1" style="50" customWidth="1"/>
    <col min="10459" max="10462" width="3.28515625" style="50" customWidth="1"/>
    <col min="10463" max="10463" width="1.7109375" style="50" customWidth="1"/>
    <col min="10464" max="10464" width="17.7109375" style="50" customWidth="1"/>
    <col min="10465" max="10465" width="1.7109375" style="50" customWidth="1"/>
    <col min="10466" max="10469" width="3.28515625" style="50" customWidth="1"/>
    <col min="10470" max="10470" width="1.7109375" style="50" customWidth="1"/>
    <col min="10471" max="10471" width="12.42578125" style="50" customWidth="1"/>
    <col min="10472" max="10472" width="1.7109375" style="50" customWidth="1"/>
    <col min="10473" max="10475" width="3" style="50" customWidth="1"/>
    <col min="10476" max="10476" width="4.42578125" style="50" customWidth="1"/>
    <col min="10477" max="10478" width="3" style="50" customWidth="1"/>
    <col min="10479" max="10484" width="3.28515625" style="50" customWidth="1"/>
    <col min="10485" max="10486" width="9.28515625" style="50" customWidth="1"/>
    <col min="10487" max="10490" width="3.28515625" style="50" customWidth="1"/>
    <col min="10491" max="10491" width="4.28515625" style="50" customWidth="1"/>
    <col min="10492" max="10704" width="10.28515625" style="50"/>
    <col min="10705" max="10713" width="9.28515625" style="50" customWidth="1"/>
    <col min="10714" max="10714" width="1" style="50" customWidth="1"/>
    <col min="10715" max="10718" width="3.28515625" style="50" customWidth="1"/>
    <col min="10719" max="10719" width="1.7109375" style="50" customWidth="1"/>
    <col min="10720" max="10720" width="17.7109375" style="50" customWidth="1"/>
    <col min="10721" max="10721" width="1.7109375" style="50" customWidth="1"/>
    <col min="10722" max="10725" width="3.28515625" style="50" customWidth="1"/>
    <col min="10726" max="10726" width="1.7109375" style="50" customWidth="1"/>
    <col min="10727" max="10727" width="12.42578125" style="50" customWidth="1"/>
    <col min="10728" max="10728" width="1.7109375" style="50" customWidth="1"/>
    <col min="10729" max="10731" width="3" style="50" customWidth="1"/>
    <col min="10732" max="10732" width="4.42578125" style="50" customWidth="1"/>
    <col min="10733" max="10734" width="3" style="50" customWidth="1"/>
    <col min="10735" max="10740" width="3.28515625" style="50" customWidth="1"/>
    <col min="10741" max="10742" width="9.28515625" style="50" customWidth="1"/>
    <col min="10743" max="10746" width="3.28515625" style="50" customWidth="1"/>
    <col min="10747" max="10747" width="4.28515625" style="50" customWidth="1"/>
    <col min="10748" max="10960" width="10.28515625" style="50"/>
    <col min="10961" max="10969" width="9.28515625" style="50" customWidth="1"/>
    <col min="10970" max="10970" width="1" style="50" customWidth="1"/>
    <col min="10971" max="10974" width="3.28515625" style="50" customWidth="1"/>
    <col min="10975" max="10975" width="1.7109375" style="50" customWidth="1"/>
    <col min="10976" max="10976" width="17.7109375" style="50" customWidth="1"/>
    <col min="10977" max="10977" width="1.7109375" style="50" customWidth="1"/>
    <col min="10978" max="10981" width="3.28515625" style="50" customWidth="1"/>
    <col min="10982" max="10982" width="1.7109375" style="50" customWidth="1"/>
    <col min="10983" max="10983" width="12.42578125" style="50" customWidth="1"/>
    <col min="10984" max="10984" width="1.7109375" style="50" customWidth="1"/>
    <col min="10985" max="10987" width="3" style="50" customWidth="1"/>
    <col min="10988" max="10988" width="4.42578125" style="50" customWidth="1"/>
    <col min="10989" max="10990" width="3" style="50" customWidth="1"/>
    <col min="10991" max="10996" width="3.28515625" style="50" customWidth="1"/>
    <col min="10997" max="10998" width="9.28515625" style="50" customWidth="1"/>
    <col min="10999" max="11002" width="3.28515625" style="50" customWidth="1"/>
    <col min="11003" max="11003" width="4.28515625" style="50" customWidth="1"/>
    <col min="11004" max="11216" width="10.28515625" style="50"/>
    <col min="11217" max="11225" width="9.28515625" style="50" customWidth="1"/>
    <col min="11226" max="11226" width="1" style="50" customWidth="1"/>
    <col min="11227" max="11230" width="3.28515625" style="50" customWidth="1"/>
    <col min="11231" max="11231" width="1.7109375" style="50" customWidth="1"/>
    <col min="11232" max="11232" width="17.7109375" style="50" customWidth="1"/>
    <col min="11233" max="11233" width="1.7109375" style="50" customWidth="1"/>
    <col min="11234" max="11237" width="3.28515625" style="50" customWidth="1"/>
    <col min="11238" max="11238" width="1.7109375" style="50" customWidth="1"/>
    <col min="11239" max="11239" width="12.42578125" style="50" customWidth="1"/>
    <col min="11240" max="11240" width="1.7109375" style="50" customWidth="1"/>
    <col min="11241" max="11243" width="3" style="50" customWidth="1"/>
    <col min="11244" max="11244" width="4.42578125" style="50" customWidth="1"/>
    <col min="11245" max="11246" width="3" style="50" customWidth="1"/>
    <col min="11247" max="11252" width="3.28515625" style="50" customWidth="1"/>
    <col min="11253" max="11254" width="9.28515625" style="50" customWidth="1"/>
    <col min="11255" max="11258" width="3.28515625" style="50" customWidth="1"/>
    <col min="11259" max="11259" width="4.28515625" style="50" customWidth="1"/>
    <col min="11260" max="11472" width="10.28515625" style="50"/>
    <col min="11473" max="11481" width="9.28515625" style="50" customWidth="1"/>
    <col min="11482" max="11482" width="1" style="50" customWidth="1"/>
    <col min="11483" max="11486" width="3.28515625" style="50" customWidth="1"/>
    <col min="11487" max="11487" width="1.7109375" style="50" customWidth="1"/>
    <col min="11488" max="11488" width="17.7109375" style="50" customWidth="1"/>
    <col min="11489" max="11489" width="1.7109375" style="50" customWidth="1"/>
    <col min="11490" max="11493" width="3.28515625" style="50" customWidth="1"/>
    <col min="11494" max="11494" width="1.7109375" style="50" customWidth="1"/>
    <col min="11495" max="11495" width="12.42578125" style="50" customWidth="1"/>
    <col min="11496" max="11496" width="1.7109375" style="50" customWidth="1"/>
    <col min="11497" max="11499" width="3" style="50" customWidth="1"/>
    <col min="11500" max="11500" width="4.42578125" style="50" customWidth="1"/>
    <col min="11501" max="11502" width="3" style="50" customWidth="1"/>
    <col min="11503" max="11508" width="3.28515625" style="50" customWidth="1"/>
    <col min="11509" max="11510" width="9.28515625" style="50" customWidth="1"/>
    <col min="11511" max="11514" width="3.28515625" style="50" customWidth="1"/>
    <col min="11515" max="11515" width="4.28515625" style="50" customWidth="1"/>
    <col min="11516" max="11728" width="10.28515625" style="50"/>
    <col min="11729" max="11737" width="9.28515625" style="50" customWidth="1"/>
    <col min="11738" max="11738" width="1" style="50" customWidth="1"/>
    <col min="11739" max="11742" width="3.28515625" style="50" customWidth="1"/>
    <col min="11743" max="11743" width="1.7109375" style="50" customWidth="1"/>
    <col min="11744" max="11744" width="17.7109375" style="50" customWidth="1"/>
    <col min="11745" max="11745" width="1.7109375" style="50" customWidth="1"/>
    <col min="11746" max="11749" width="3.28515625" style="50" customWidth="1"/>
    <col min="11750" max="11750" width="1.7109375" style="50" customWidth="1"/>
    <col min="11751" max="11751" width="12.42578125" style="50" customWidth="1"/>
    <col min="11752" max="11752" width="1.7109375" style="50" customWidth="1"/>
    <col min="11753" max="11755" width="3" style="50" customWidth="1"/>
    <col min="11756" max="11756" width="4.42578125" style="50" customWidth="1"/>
    <col min="11757" max="11758" width="3" style="50" customWidth="1"/>
    <col min="11759" max="11764" width="3.28515625" style="50" customWidth="1"/>
    <col min="11765" max="11766" width="9.28515625" style="50" customWidth="1"/>
    <col min="11767" max="11770" width="3.28515625" style="50" customWidth="1"/>
    <col min="11771" max="11771" width="4.28515625" style="50" customWidth="1"/>
    <col min="11772" max="11984" width="10.28515625" style="50"/>
    <col min="11985" max="11993" width="9.28515625" style="50" customWidth="1"/>
    <col min="11994" max="11994" width="1" style="50" customWidth="1"/>
    <col min="11995" max="11998" width="3.28515625" style="50" customWidth="1"/>
    <col min="11999" max="11999" width="1.7109375" style="50" customWidth="1"/>
    <col min="12000" max="12000" width="17.7109375" style="50" customWidth="1"/>
    <col min="12001" max="12001" width="1.7109375" style="50" customWidth="1"/>
    <col min="12002" max="12005" width="3.28515625" style="50" customWidth="1"/>
    <col min="12006" max="12006" width="1.7109375" style="50" customWidth="1"/>
    <col min="12007" max="12007" width="12.42578125" style="50" customWidth="1"/>
    <col min="12008" max="12008" width="1.7109375" style="50" customWidth="1"/>
    <col min="12009" max="12011" width="3" style="50" customWidth="1"/>
    <col min="12012" max="12012" width="4.42578125" style="50" customWidth="1"/>
    <col min="12013" max="12014" width="3" style="50" customWidth="1"/>
    <col min="12015" max="12020" width="3.28515625" style="50" customWidth="1"/>
    <col min="12021" max="12022" width="9.28515625" style="50" customWidth="1"/>
    <col min="12023" max="12026" width="3.28515625" style="50" customWidth="1"/>
    <col min="12027" max="12027" width="4.28515625" style="50" customWidth="1"/>
    <col min="12028" max="12240" width="10.28515625" style="50"/>
    <col min="12241" max="12249" width="9.28515625" style="50" customWidth="1"/>
    <col min="12250" max="12250" width="1" style="50" customWidth="1"/>
    <col min="12251" max="12254" width="3.28515625" style="50" customWidth="1"/>
    <col min="12255" max="12255" width="1.7109375" style="50" customWidth="1"/>
    <col min="12256" max="12256" width="17.7109375" style="50" customWidth="1"/>
    <col min="12257" max="12257" width="1.7109375" style="50" customWidth="1"/>
    <col min="12258" max="12261" width="3.28515625" style="50" customWidth="1"/>
    <col min="12262" max="12262" width="1.7109375" style="50" customWidth="1"/>
    <col min="12263" max="12263" width="12.42578125" style="50" customWidth="1"/>
    <col min="12264" max="12264" width="1.7109375" style="50" customWidth="1"/>
    <col min="12265" max="12267" width="3" style="50" customWidth="1"/>
    <col min="12268" max="12268" width="4.42578125" style="50" customWidth="1"/>
    <col min="12269" max="12270" width="3" style="50" customWidth="1"/>
    <col min="12271" max="12276" width="3.28515625" style="50" customWidth="1"/>
    <col min="12277" max="12278" width="9.28515625" style="50" customWidth="1"/>
    <col min="12279" max="12282" width="3.28515625" style="50" customWidth="1"/>
    <col min="12283" max="12283" width="4.28515625" style="50" customWidth="1"/>
    <col min="12284" max="12496" width="10.28515625" style="50"/>
    <col min="12497" max="12505" width="9.28515625" style="50" customWidth="1"/>
    <col min="12506" max="12506" width="1" style="50" customWidth="1"/>
    <col min="12507" max="12510" width="3.28515625" style="50" customWidth="1"/>
    <col min="12511" max="12511" width="1.7109375" style="50" customWidth="1"/>
    <col min="12512" max="12512" width="17.7109375" style="50" customWidth="1"/>
    <col min="12513" max="12513" width="1.7109375" style="50" customWidth="1"/>
    <col min="12514" max="12517" width="3.28515625" style="50" customWidth="1"/>
    <col min="12518" max="12518" width="1.7109375" style="50" customWidth="1"/>
    <col min="12519" max="12519" width="12.42578125" style="50" customWidth="1"/>
    <col min="12520" max="12520" width="1.7109375" style="50" customWidth="1"/>
    <col min="12521" max="12523" width="3" style="50" customWidth="1"/>
    <col min="12524" max="12524" width="4.42578125" style="50" customWidth="1"/>
    <col min="12525" max="12526" width="3" style="50" customWidth="1"/>
    <col min="12527" max="12532" width="3.28515625" style="50" customWidth="1"/>
    <col min="12533" max="12534" width="9.28515625" style="50" customWidth="1"/>
    <col min="12535" max="12538" width="3.28515625" style="50" customWidth="1"/>
    <col min="12539" max="12539" width="4.28515625" style="50" customWidth="1"/>
    <col min="12540" max="12752" width="10.28515625" style="50"/>
    <col min="12753" max="12761" width="9.28515625" style="50" customWidth="1"/>
    <col min="12762" max="12762" width="1" style="50" customWidth="1"/>
    <col min="12763" max="12766" width="3.28515625" style="50" customWidth="1"/>
    <col min="12767" max="12767" width="1.7109375" style="50" customWidth="1"/>
    <col min="12768" max="12768" width="17.7109375" style="50" customWidth="1"/>
    <col min="12769" max="12769" width="1.7109375" style="50" customWidth="1"/>
    <col min="12770" max="12773" width="3.28515625" style="50" customWidth="1"/>
    <col min="12774" max="12774" width="1.7109375" style="50" customWidth="1"/>
    <col min="12775" max="12775" width="12.42578125" style="50" customWidth="1"/>
    <col min="12776" max="12776" width="1.7109375" style="50" customWidth="1"/>
    <col min="12777" max="12779" width="3" style="50" customWidth="1"/>
    <col min="12780" max="12780" width="4.42578125" style="50" customWidth="1"/>
    <col min="12781" max="12782" width="3" style="50" customWidth="1"/>
    <col min="12783" max="12788" width="3.28515625" style="50" customWidth="1"/>
    <col min="12789" max="12790" width="9.28515625" style="50" customWidth="1"/>
    <col min="12791" max="12794" width="3.28515625" style="50" customWidth="1"/>
    <col min="12795" max="12795" width="4.28515625" style="50" customWidth="1"/>
    <col min="12796" max="13008" width="10.28515625" style="50"/>
    <col min="13009" max="13017" width="9.28515625" style="50" customWidth="1"/>
    <col min="13018" max="13018" width="1" style="50" customWidth="1"/>
    <col min="13019" max="13022" width="3.28515625" style="50" customWidth="1"/>
    <col min="13023" max="13023" width="1.7109375" style="50" customWidth="1"/>
    <col min="13024" max="13024" width="17.7109375" style="50" customWidth="1"/>
    <col min="13025" max="13025" width="1.7109375" style="50" customWidth="1"/>
    <col min="13026" max="13029" width="3.28515625" style="50" customWidth="1"/>
    <col min="13030" max="13030" width="1.7109375" style="50" customWidth="1"/>
    <col min="13031" max="13031" width="12.42578125" style="50" customWidth="1"/>
    <col min="13032" max="13032" width="1.7109375" style="50" customWidth="1"/>
    <col min="13033" max="13035" width="3" style="50" customWidth="1"/>
    <col min="13036" max="13036" width="4.42578125" style="50" customWidth="1"/>
    <col min="13037" max="13038" width="3" style="50" customWidth="1"/>
    <col min="13039" max="13044" width="3.28515625" style="50" customWidth="1"/>
    <col min="13045" max="13046" width="9.28515625" style="50" customWidth="1"/>
    <col min="13047" max="13050" width="3.28515625" style="50" customWidth="1"/>
    <col min="13051" max="13051" width="4.28515625" style="50" customWidth="1"/>
    <col min="13052" max="13264" width="10.28515625" style="50"/>
    <col min="13265" max="13273" width="9.28515625" style="50" customWidth="1"/>
    <col min="13274" max="13274" width="1" style="50" customWidth="1"/>
    <col min="13275" max="13278" width="3.28515625" style="50" customWidth="1"/>
    <col min="13279" max="13279" width="1.7109375" style="50" customWidth="1"/>
    <col min="13280" max="13280" width="17.7109375" style="50" customWidth="1"/>
    <col min="13281" max="13281" width="1.7109375" style="50" customWidth="1"/>
    <col min="13282" max="13285" width="3.28515625" style="50" customWidth="1"/>
    <col min="13286" max="13286" width="1.7109375" style="50" customWidth="1"/>
    <col min="13287" max="13287" width="12.42578125" style="50" customWidth="1"/>
    <col min="13288" max="13288" width="1.7109375" style="50" customWidth="1"/>
    <col min="13289" max="13291" width="3" style="50" customWidth="1"/>
    <col min="13292" max="13292" width="4.42578125" style="50" customWidth="1"/>
    <col min="13293" max="13294" width="3" style="50" customWidth="1"/>
    <col min="13295" max="13300" width="3.28515625" style="50" customWidth="1"/>
    <col min="13301" max="13302" width="9.28515625" style="50" customWidth="1"/>
    <col min="13303" max="13306" width="3.28515625" style="50" customWidth="1"/>
    <col min="13307" max="13307" width="4.28515625" style="50" customWidth="1"/>
    <col min="13308" max="13520" width="10.28515625" style="50"/>
    <col min="13521" max="13529" width="9.28515625" style="50" customWidth="1"/>
    <col min="13530" max="13530" width="1" style="50" customWidth="1"/>
    <col min="13531" max="13534" width="3.28515625" style="50" customWidth="1"/>
    <col min="13535" max="13535" width="1.7109375" style="50" customWidth="1"/>
    <col min="13536" max="13536" width="17.7109375" style="50" customWidth="1"/>
    <col min="13537" max="13537" width="1.7109375" style="50" customWidth="1"/>
    <col min="13538" max="13541" width="3.28515625" style="50" customWidth="1"/>
    <col min="13542" max="13542" width="1.7109375" style="50" customWidth="1"/>
    <col min="13543" max="13543" width="12.42578125" style="50" customWidth="1"/>
    <col min="13544" max="13544" width="1.7109375" style="50" customWidth="1"/>
    <col min="13545" max="13547" width="3" style="50" customWidth="1"/>
    <col min="13548" max="13548" width="4.42578125" style="50" customWidth="1"/>
    <col min="13549" max="13550" width="3" style="50" customWidth="1"/>
    <col min="13551" max="13556" width="3.28515625" style="50" customWidth="1"/>
    <col min="13557" max="13558" width="9.28515625" style="50" customWidth="1"/>
    <col min="13559" max="13562" width="3.28515625" style="50" customWidth="1"/>
    <col min="13563" max="13563" width="4.28515625" style="50" customWidth="1"/>
    <col min="13564" max="13776" width="10.28515625" style="50"/>
    <col min="13777" max="13785" width="9.28515625" style="50" customWidth="1"/>
    <col min="13786" max="13786" width="1" style="50" customWidth="1"/>
    <col min="13787" max="13790" width="3.28515625" style="50" customWidth="1"/>
    <col min="13791" max="13791" width="1.7109375" style="50" customWidth="1"/>
    <col min="13792" max="13792" width="17.7109375" style="50" customWidth="1"/>
    <col min="13793" max="13793" width="1.7109375" style="50" customWidth="1"/>
    <col min="13794" max="13797" width="3.28515625" style="50" customWidth="1"/>
    <col min="13798" max="13798" width="1.7109375" style="50" customWidth="1"/>
    <col min="13799" max="13799" width="12.42578125" style="50" customWidth="1"/>
    <col min="13800" max="13800" width="1.7109375" style="50" customWidth="1"/>
    <col min="13801" max="13803" width="3" style="50" customWidth="1"/>
    <col min="13804" max="13804" width="4.42578125" style="50" customWidth="1"/>
    <col min="13805" max="13806" width="3" style="50" customWidth="1"/>
    <col min="13807" max="13812" width="3.28515625" style="50" customWidth="1"/>
    <col min="13813" max="13814" width="9.28515625" style="50" customWidth="1"/>
    <col min="13815" max="13818" width="3.28515625" style="50" customWidth="1"/>
    <col min="13819" max="13819" width="4.28515625" style="50" customWidth="1"/>
    <col min="13820" max="14032" width="10.28515625" style="50"/>
    <col min="14033" max="14041" width="9.28515625" style="50" customWidth="1"/>
    <col min="14042" max="14042" width="1" style="50" customWidth="1"/>
    <col min="14043" max="14046" width="3.28515625" style="50" customWidth="1"/>
    <col min="14047" max="14047" width="1.7109375" style="50" customWidth="1"/>
    <col min="14048" max="14048" width="17.7109375" style="50" customWidth="1"/>
    <col min="14049" max="14049" width="1.7109375" style="50" customWidth="1"/>
    <col min="14050" max="14053" width="3.28515625" style="50" customWidth="1"/>
    <col min="14054" max="14054" width="1.7109375" style="50" customWidth="1"/>
    <col min="14055" max="14055" width="12.42578125" style="50" customWidth="1"/>
    <col min="14056" max="14056" width="1.7109375" style="50" customWidth="1"/>
    <col min="14057" max="14059" width="3" style="50" customWidth="1"/>
    <col min="14060" max="14060" width="4.42578125" style="50" customWidth="1"/>
    <col min="14061" max="14062" width="3" style="50" customWidth="1"/>
    <col min="14063" max="14068" width="3.28515625" style="50" customWidth="1"/>
    <col min="14069" max="14070" width="9.28515625" style="50" customWidth="1"/>
    <col min="14071" max="14074" width="3.28515625" style="50" customWidth="1"/>
    <col min="14075" max="14075" width="4.28515625" style="50" customWidth="1"/>
    <col min="14076" max="14288" width="10.28515625" style="50"/>
    <col min="14289" max="14297" width="9.28515625" style="50" customWidth="1"/>
    <col min="14298" max="14298" width="1" style="50" customWidth="1"/>
    <col min="14299" max="14302" width="3.28515625" style="50" customWidth="1"/>
    <col min="14303" max="14303" width="1.7109375" style="50" customWidth="1"/>
    <col min="14304" max="14304" width="17.7109375" style="50" customWidth="1"/>
    <col min="14305" max="14305" width="1.7109375" style="50" customWidth="1"/>
    <col min="14306" max="14309" width="3.28515625" style="50" customWidth="1"/>
    <col min="14310" max="14310" width="1.7109375" style="50" customWidth="1"/>
    <col min="14311" max="14311" width="12.42578125" style="50" customWidth="1"/>
    <col min="14312" max="14312" width="1.7109375" style="50" customWidth="1"/>
    <col min="14313" max="14315" width="3" style="50" customWidth="1"/>
    <col min="14316" max="14316" width="4.42578125" style="50" customWidth="1"/>
    <col min="14317" max="14318" width="3" style="50" customWidth="1"/>
    <col min="14319" max="14324" width="3.28515625" style="50" customWidth="1"/>
    <col min="14325" max="14326" width="9.28515625" style="50" customWidth="1"/>
    <col min="14327" max="14330" width="3.28515625" style="50" customWidth="1"/>
    <col min="14331" max="14331" width="4.28515625" style="50" customWidth="1"/>
    <col min="14332" max="14544" width="10.28515625" style="50"/>
    <col min="14545" max="14553" width="9.28515625" style="50" customWidth="1"/>
    <col min="14554" max="14554" width="1" style="50" customWidth="1"/>
    <col min="14555" max="14558" width="3.28515625" style="50" customWidth="1"/>
    <col min="14559" max="14559" width="1.7109375" style="50" customWidth="1"/>
    <col min="14560" max="14560" width="17.7109375" style="50" customWidth="1"/>
    <col min="14561" max="14561" width="1.7109375" style="50" customWidth="1"/>
    <col min="14562" max="14565" width="3.28515625" style="50" customWidth="1"/>
    <col min="14566" max="14566" width="1.7109375" style="50" customWidth="1"/>
    <col min="14567" max="14567" width="12.42578125" style="50" customWidth="1"/>
    <col min="14568" max="14568" width="1.7109375" style="50" customWidth="1"/>
    <col min="14569" max="14571" width="3" style="50" customWidth="1"/>
    <col min="14572" max="14572" width="4.42578125" style="50" customWidth="1"/>
    <col min="14573" max="14574" width="3" style="50" customWidth="1"/>
    <col min="14575" max="14580" width="3.28515625" style="50" customWidth="1"/>
    <col min="14581" max="14582" width="9.28515625" style="50" customWidth="1"/>
    <col min="14583" max="14586" width="3.28515625" style="50" customWidth="1"/>
    <col min="14587" max="14587" width="4.28515625" style="50" customWidth="1"/>
    <col min="14588" max="14800" width="10.28515625" style="50"/>
    <col min="14801" max="14809" width="9.28515625" style="50" customWidth="1"/>
    <col min="14810" max="14810" width="1" style="50" customWidth="1"/>
    <col min="14811" max="14814" width="3.28515625" style="50" customWidth="1"/>
    <col min="14815" max="14815" width="1.7109375" style="50" customWidth="1"/>
    <col min="14816" max="14816" width="17.7109375" style="50" customWidth="1"/>
    <col min="14817" max="14817" width="1.7109375" style="50" customWidth="1"/>
    <col min="14818" max="14821" width="3.28515625" style="50" customWidth="1"/>
    <col min="14822" max="14822" width="1.7109375" style="50" customWidth="1"/>
    <col min="14823" max="14823" width="12.42578125" style="50" customWidth="1"/>
    <col min="14824" max="14824" width="1.7109375" style="50" customWidth="1"/>
    <col min="14825" max="14827" width="3" style="50" customWidth="1"/>
    <col min="14828" max="14828" width="4.42578125" style="50" customWidth="1"/>
    <col min="14829" max="14830" width="3" style="50" customWidth="1"/>
    <col min="14831" max="14836" width="3.28515625" style="50" customWidth="1"/>
    <col min="14837" max="14838" width="9.28515625" style="50" customWidth="1"/>
    <col min="14839" max="14842" width="3.28515625" style="50" customWidth="1"/>
    <col min="14843" max="14843" width="4.28515625" style="50" customWidth="1"/>
    <col min="14844" max="15056" width="10.28515625" style="50"/>
    <col min="15057" max="15065" width="9.28515625" style="50" customWidth="1"/>
    <col min="15066" max="15066" width="1" style="50" customWidth="1"/>
    <col min="15067" max="15070" width="3.28515625" style="50" customWidth="1"/>
    <col min="15071" max="15071" width="1.7109375" style="50" customWidth="1"/>
    <col min="15072" max="15072" width="17.7109375" style="50" customWidth="1"/>
    <col min="15073" max="15073" width="1.7109375" style="50" customWidth="1"/>
    <col min="15074" max="15077" width="3.28515625" style="50" customWidth="1"/>
    <col min="15078" max="15078" width="1.7109375" style="50" customWidth="1"/>
    <col min="15079" max="15079" width="12.42578125" style="50" customWidth="1"/>
    <col min="15080" max="15080" width="1.7109375" style="50" customWidth="1"/>
    <col min="15081" max="15083" width="3" style="50" customWidth="1"/>
    <col min="15084" max="15084" width="4.42578125" style="50" customWidth="1"/>
    <col min="15085" max="15086" width="3" style="50" customWidth="1"/>
    <col min="15087" max="15092" width="3.28515625" style="50" customWidth="1"/>
    <col min="15093" max="15094" width="9.28515625" style="50" customWidth="1"/>
    <col min="15095" max="15098" width="3.28515625" style="50" customWidth="1"/>
    <col min="15099" max="15099" width="4.28515625" style="50" customWidth="1"/>
    <col min="15100" max="15312" width="10.28515625" style="50"/>
    <col min="15313" max="15321" width="9.28515625" style="50" customWidth="1"/>
    <col min="15322" max="15322" width="1" style="50" customWidth="1"/>
    <col min="15323" max="15326" width="3.28515625" style="50" customWidth="1"/>
    <col min="15327" max="15327" width="1.7109375" style="50" customWidth="1"/>
    <col min="15328" max="15328" width="17.7109375" style="50" customWidth="1"/>
    <col min="15329" max="15329" width="1.7109375" style="50" customWidth="1"/>
    <col min="15330" max="15333" width="3.28515625" style="50" customWidth="1"/>
    <col min="15334" max="15334" width="1.7109375" style="50" customWidth="1"/>
    <col min="15335" max="15335" width="12.42578125" style="50" customWidth="1"/>
    <col min="15336" max="15336" width="1.7109375" style="50" customWidth="1"/>
    <col min="15337" max="15339" width="3" style="50" customWidth="1"/>
    <col min="15340" max="15340" width="4.42578125" style="50" customWidth="1"/>
    <col min="15341" max="15342" width="3" style="50" customWidth="1"/>
    <col min="15343" max="15348" width="3.28515625" style="50" customWidth="1"/>
    <col min="15349" max="15350" width="9.28515625" style="50" customWidth="1"/>
    <col min="15351" max="15354" width="3.28515625" style="50" customWidth="1"/>
    <col min="15355" max="15355" width="4.28515625" style="50" customWidth="1"/>
    <col min="15356" max="15568" width="10.28515625" style="50"/>
    <col min="15569" max="15577" width="9.28515625" style="50" customWidth="1"/>
    <col min="15578" max="15578" width="1" style="50" customWidth="1"/>
    <col min="15579" max="15582" width="3.28515625" style="50" customWidth="1"/>
    <col min="15583" max="15583" width="1.7109375" style="50" customWidth="1"/>
    <col min="15584" max="15584" width="17.7109375" style="50" customWidth="1"/>
    <col min="15585" max="15585" width="1.7109375" style="50" customWidth="1"/>
    <col min="15586" max="15589" width="3.28515625" style="50" customWidth="1"/>
    <col min="15590" max="15590" width="1.7109375" style="50" customWidth="1"/>
    <col min="15591" max="15591" width="12.42578125" style="50" customWidth="1"/>
    <col min="15592" max="15592" width="1.7109375" style="50" customWidth="1"/>
    <col min="15593" max="15595" width="3" style="50" customWidth="1"/>
    <col min="15596" max="15596" width="4.42578125" style="50" customWidth="1"/>
    <col min="15597" max="15598" width="3" style="50" customWidth="1"/>
    <col min="15599" max="15604" width="3.28515625" style="50" customWidth="1"/>
    <col min="15605" max="15606" width="9.28515625" style="50" customWidth="1"/>
    <col min="15607" max="15610" width="3.28515625" style="50" customWidth="1"/>
    <col min="15611" max="15611" width="4.28515625" style="50" customWidth="1"/>
    <col min="15612" max="15824" width="10.28515625" style="50"/>
    <col min="15825" max="15833" width="9.28515625" style="50" customWidth="1"/>
    <col min="15834" max="15834" width="1" style="50" customWidth="1"/>
    <col min="15835" max="15838" width="3.28515625" style="50" customWidth="1"/>
    <col min="15839" max="15839" width="1.7109375" style="50" customWidth="1"/>
    <col min="15840" max="15840" width="17.7109375" style="50" customWidth="1"/>
    <col min="15841" max="15841" width="1.7109375" style="50" customWidth="1"/>
    <col min="15842" max="15845" width="3.28515625" style="50" customWidth="1"/>
    <col min="15846" max="15846" width="1.7109375" style="50" customWidth="1"/>
    <col min="15847" max="15847" width="12.42578125" style="50" customWidth="1"/>
    <col min="15848" max="15848" width="1.7109375" style="50" customWidth="1"/>
    <col min="15849" max="15851" width="3" style="50" customWidth="1"/>
    <col min="15852" max="15852" width="4.42578125" style="50" customWidth="1"/>
    <col min="15853" max="15854" width="3" style="50" customWidth="1"/>
    <col min="15855" max="15860" width="3.28515625" style="50" customWidth="1"/>
    <col min="15861" max="15862" width="9.28515625" style="50" customWidth="1"/>
    <col min="15863" max="15866" width="3.28515625" style="50" customWidth="1"/>
    <col min="15867" max="15867" width="4.28515625" style="50" customWidth="1"/>
    <col min="15868" max="16080" width="10.28515625" style="50"/>
    <col min="16081" max="16089" width="9.28515625" style="50" customWidth="1"/>
    <col min="16090" max="16090" width="1" style="50" customWidth="1"/>
    <col min="16091" max="16094" width="3.28515625" style="50" customWidth="1"/>
    <col min="16095" max="16095" width="1.7109375" style="50" customWidth="1"/>
    <col min="16096" max="16096" width="17.7109375" style="50" customWidth="1"/>
    <col min="16097" max="16097" width="1.7109375" style="50" customWidth="1"/>
    <col min="16098" max="16101" width="3.28515625" style="50" customWidth="1"/>
    <col min="16102" max="16102" width="1.7109375" style="50" customWidth="1"/>
    <col min="16103" max="16103" width="12.42578125" style="50" customWidth="1"/>
    <col min="16104" max="16104" width="1.7109375" style="50" customWidth="1"/>
    <col min="16105" max="16107" width="3" style="50" customWidth="1"/>
    <col min="16108" max="16108" width="4.42578125" style="50" customWidth="1"/>
    <col min="16109" max="16110" width="3" style="50" customWidth="1"/>
    <col min="16111" max="16116" width="3.28515625" style="50" customWidth="1"/>
    <col min="16117" max="16118" width="9.28515625" style="50" customWidth="1"/>
    <col min="16119" max="16122" width="3.28515625" style="50" customWidth="1"/>
    <col min="16123" max="16123" width="4.28515625" style="50" customWidth="1"/>
    <col min="16124" max="16384" width="10.28515625" style="50"/>
  </cols>
  <sheetData>
    <row r="1" spans="1:8" ht="15.75" thickBot="1" x14ac:dyDescent="0.25"/>
    <row r="2" spans="1:8" ht="32.25" customHeight="1" thickBot="1" x14ac:dyDescent="0.25">
      <c r="A2" s="313" t="s">
        <v>1241</v>
      </c>
      <c r="B2" s="313"/>
      <c r="C2" s="313"/>
      <c r="D2" s="313" t="s">
        <v>502</v>
      </c>
      <c r="E2" s="313"/>
    </row>
    <row r="3" spans="1:8" s="60" customFormat="1" ht="25.5" customHeight="1" thickBot="1" x14ac:dyDescent="0.25">
      <c r="A3" s="54" t="s">
        <v>503</v>
      </c>
      <c r="B3" s="55" t="s">
        <v>504</v>
      </c>
      <c r="C3" s="56" t="s">
        <v>505</v>
      </c>
      <c r="D3" s="57" t="s">
        <v>504</v>
      </c>
      <c r="E3" s="58" t="s">
        <v>505</v>
      </c>
      <c r="F3" s="59"/>
      <c r="H3" s="61"/>
    </row>
    <row r="4" spans="1:8" s="66" customFormat="1" ht="25.15" customHeight="1" x14ac:dyDescent="0.2">
      <c r="A4" s="62"/>
      <c r="B4" s="117" t="s">
        <v>1976</v>
      </c>
      <c r="C4" s="118" t="s">
        <v>1977</v>
      </c>
      <c r="D4" s="65" t="s">
        <v>2028</v>
      </c>
      <c r="E4" s="90"/>
    </row>
    <row r="5" spans="1:8" s="66" customFormat="1" ht="25.15" customHeight="1" x14ac:dyDescent="0.2">
      <c r="A5" s="62"/>
      <c r="B5" s="119" t="s">
        <v>1978</v>
      </c>
      <c r="C5" s="120" t="s">
        <v>1979</v>
      </c>
      <c r="D5" s="65" t="s">
        <v>2028</v>
      </c>
      <c r="E5" s="90"/>
    </row>
    <row r="6" spans="1:8" s="66" customFormat="1" ht="25.15" customHeight="1" x14ac:dyDescent="0.2">
      <c r="A6" s="62"/>
      <c r="B6" s="67" t="s">
        <v>2171</v>
      </c>
      <c r="C6" s="68" t="s">
        <v>2172</v>
      </c>
      <c r="D6" s="65" t="s">
        <v>2028</v>
      </c>
      <c r="E6" s="90"/>
    </row>
    <row r="7" spans="1:8" s="66" customFormat="1" ht="25.15" customHeight="1" x14ac:dyDescent="0.2">
      <c r="A7" s="62"/>
      <c r="B7" s="63" t="s">
        <v>506</v>
      </c>
      <c r="C7" s="64" t="s">
        <v>507</v>
      </c>
      <c r="D7" s="65" t="s">
        <v>132</v>
      </c>
      <c r="E7" s="90" t="s">
        <v>1242</v>
      </c>
    </row>
    <row r="8" spans="1:8" s="66" customFormat="1" ht="25.15" customHeight="1" x14ac:dyDescent="0.2">
      <c r="A8" s="62"/>
      <c r="B8" s="63" t="s">
        <v>508</v>
      </c>
      <c r="C8" s="64" t="s">
        <v>2202</v>
      </c>
      <c r="D8" s="65" t="s">
        <v>132</v>
      </c>
      <c r="E8" s="90" t="s">
        <v>1242</v>
      </c>
    </row>
    <row r="9" spans="1:8" s="66" customFormat="1" ht="25.15" customHeight="1" x14ac:dyDescent="0.2">
      <c r="A9" s="62"/>
      <c r="B9" s="63" t="s">
        <v>202</v>
      </c>
      <c r="C9" s="64" t="s">
        <v>509</v>
      </c>
      <c r="D9" s="65" t="s">
        <v>2028</v>
      </c>
      <c r="E9" s="90"/>
    </row>
    <row r="10" spans="1:8" s="66" customFormat="1" ht="25.15" customHeight="1" x14ac:dyDescent="0.2">
      <c r="A10" s="62"/>
      <c r="B10" s="145" t="s">
        <v>510</v>
      </c>
      <c r="C10" s="146" t="s">
        <v>1320</v>
      </c>
      <c r="D10" s="65" t="s">
        <v>1323</v>
      </c>
      <c r="E10" s="90" t="s">
        <v>1325</v>
      </c>
    </row>
    <row r="11" spans="1:8" s="66" customFormat="1" ht="25.15" customHeight="1" x14ac:dyDescent="0.2">
      <c r="A11" s="62"/>
      <c r="B11" s="145" t="s">
        <v>1321</v>
      </c>
      <c r="C11" s="146" t="s">
        <v>1322</v>
      </c>
      <c r="D11" s="65" t="s">
        <v>1324</v>
      </c>
      <c r="E11" s="90" t="s">
        <v>1326</v>
      </c>
    </row>
    <row r="12" spans="1:8" s="66" customFormat="1" ht="25.15" customHeight="1" x14ac:dyDescent="0.2">
      <c r="A12" s="62"/>
      <c r="B12" s="63" t="s">
        <v>1980</v>
      </c>
      <c r="C12" s="64" t="s">
        <v>511</v>
      </c>
      <c r="D12" s="65" t="s">
        <v>132</v>
      </c>
      <c r="E12" s="90" t="s">
        <v>1242</v>
      </c>
    </row>
    <row r="13" spans="1:8" s="66" customFormat="1" ht="25.15" customHeight="1" x14ac:dyDescent="0.2">
      <c r="A13" s="62"/>
      <c r="B13" s="67" t="s">
        <v>512</v>
      </c>
      <c r="C13" s="68" t="s">
        <v>513</v>
      </c>
      <c r="D13" s="65" t="s">
        <v>113</v>
      </c>
      <c r="E13" s="90" t="s">
        <v>1243</v>
      </c>
    </row>
    <row r="14" spans="1:8" s="66" customFormat="1" ht="25.15" customHeight="1" x14ac:dyDescent="0.2">
      <c r="A14" s="62"/>
      <c r="B14" s="119" t="s">
        <v>1982</v>
      </c>
      <c r="C14" s="120" t="s">
        <v>1983</v>
      </c>
      <c r="D14" s="65" t="s">
        <v>2028</v>
      </c>
      <c r="E14" s="90"/>
    </row>
    <row r="15" spans="1:8" s="66" customFormat="1" ht="25.15" customHeight="1" x14ac:dyDescent="0.2">
      <c r="A15" s="62"/>
      <c r="B15" s="67" t="s">
        <v>1984</v>
      </c>
      <c r="C15" s="68" t="s">
        <v>1985</v>
      </c>
      <c r="D15" s="65" t="s">
        <v>2028</v>
      </c>
      <c r="E15" s="90"/>
    </row>
    <row r="16" spans="1:8" s="66" customFormat="1" ht="25.15" customHeight="1" x14ac:dyDescent="0.2">
      <c r="A16" s="62"/>
      <c r="B16" s="63" t="s">
        <v>514</v>
      </c>
      <c r="C16" s="64" t="s">
        <v>515</v>
      </c>
      <c r="D16" s="65" t="s">
        <v>115</v>
      </c>
      <c r="E16" s="90" t="s">
        <v>117</v>
      </c>
    </row>
    <row r="17" spans="1:5" s="66" customFormat="1" ht="25.15" customHeight="1" x14ac:dyDescent="0.2">
      <c r="A17" s="62"/>
      <c r="B17" s="63" t="s">
        <v>516</v>
      </c>
      <c r="C17" s="64" t="s">
        <v>517</v>
      </c>
      <c r="D17" s="65" t="s">
        <v>133</v>
      </c>
      <c r="E17" s="90" t="s">
        <v>135</v>
      </c>
    </row>
    <row r="18" spans="1:5" s="66" customFormat="1" ht="25.15" customHeight="1" x14ac:dyDescent="0.2">
      <c r="A18" s="62"/>
      <c r="B18" s="63" t="s">
        <v>119</v>
      </c>
      <c r="C18" s="64" t="s">
        <v>518</v>
      </c>
      <c r="D18" s="65" t="s">
        <v>118</v>
      </c>
      <c r="E18" s="90" t="s">
        <v>120</v>
      </c>
    </row>
    <row r="19" spans="1:5" s="66" customFormat="1" ht="25.15" customHeight="1" x14ac:dyDescent="0.2">
      <c r="A19" s="62"/>
      <c r="B19" s="63" t="s">
        <v>519</v>
      </c>
      <c r="C19" s="64" t="s">
        <v>520</v>
      </c>
      <c r="D19" s="65" t="s">
        <v>133</v>
      </c>
      <c r="E19" s="90" t="s">
        <v>135</v>
      </c>
    </row>
    <row r="20" spans="1:5" s="66" customFormat="1" ht="25.15" customHeight="1" x14ac:dyDescent="0.2">
      <c r="A20" s="62"/>
      <c r="B20" s="63" t="s">
        <v>146</v>
      </c>
      <c r="C20" s="64" t="s">
        <v>1986</v>
      </c>
      <c r="D20" s="65" t="s">
        <v>2028</v>
      </c>
      <c r="E20" s="90"/>
    </row>
    <row r="21" spans="1:5" s="66" customFormat="1" ht="25.15" customHeight="1" x14ac:dyDescent="0.2">
      <c r="A21" s="62" t="s">
        <v>521</v>
      </c>
      <c r="B21" s="63" t="s">
        <v>522</v>
      </c>
      <c r="C21" s="64" t="s">
        <v>523</v>
      </c>
      <c r="D21" s="65" t="s">
        <v>145</v>
      </c>
      <c r="E21" s="90" t="s">
        <v>147</v>
      </c>
    </row>
    <row r="22" spans="1:5" s="66" customFormat="1" ht="25.15" customHeight="1" x14ac:dyDescent="0.2">
      <c r="A22" s="62" t="s">
        <v>521</v>
      </c>
      <c r="B22" s="63" t="s">
        <v>524</v>
      </c>
      <c r="C22" s="64" t="s">
        <v>525</v>
      </c>
      <c r="D22" s="65" t="s">
        <v>145</v>
      </c>
      <c r="E22" s="90" t="s">
        <v>147</v>
      </c>
    </row>
    <row r="23" spans="1:5" s="66" customFormat="1" ht="25.15" customHeight="1" x14ac:dyDescent="0.2">
      <c r="A23" s="62"/>
      <c r="B23" s="63" t="s">
        <v>149</v>
      </c>
      <c r="C23" s="64" t="s">
        <v>1987</v>
      </c>
      <c r="D23" s="65" t="s">
        <v>2028</v>
      </c>
      <c r="E23" s="90"/>
    </row>
    <row r="24" spans="1:5" s="61" customFormat="1" ht="25.15" customHeight="1" x14ac:dyDescent="0.2">
      <c r="A24" s="69"/>
      <c r="B24" s="63" t="s">
        <v>526</v>
      </c>
      <c r="C24" s="64" t="s">
        <v>527</v>
      </c>
      <c r="D24" s="65" t="s">
        <v>148</v>
      </c>
      <c r="E24" s="90" t="s">
        <v>150</v>
      </c>
    </row>
    <row r="25" spans="1:5" s="61" customFormat="1" ht="25.15" customHeight="1" x14ac:dyDescent="0.2">
      <c r="A25" s="69"/>
      <c r="B25" s="63" t="s">
        <v>528</v>
      </c>
      <c r="C25" s="64" t="s">
        <v>529</v>
      </c>
      <c r="D25" s="65" t="s">
        <v>148</v>
      </c>
      <c r="E25" s="90" t="s">
        <v>150</v>
      </c>
    </row>
    <row r="26" spans="1:5" s="61" customFormat="1" ht="25.15" customHeight="1" x14ac:dyDescent="0.2">
      <c r="A26" s="69"/>
      <c r="B26" s="63" t="s">
        <v>530</v>
      </c>
      <c r="C26" s="64" t="s">
        <v>531</v>
      </c>
      <c r="D26" s="65" t="s">
        <v>148</v>
      </c>
      <c r="E26" s="90" t="s">
        <v>150</v>
      </c>
    </row>
    <row r="27" spans="1:5" s="61" customFormat="1" ht="25.15" customHeight="1" x14ac:dyDescent="0.2">
      <c r="A27" s="69"/>
      <c r="B27" s="63" t="s">
        <v>532</v>
      </c>
      <c r="C27" s="64" t="s">
        <v>533</v>
      </c>
      <c r="D27" s="65" t="s">
        <v>148</v>
      </c>
      <c r="E27" s="90" t="s">
        <v>150</v>
      </c>
    </row>
    <row r="28" spans="1:5" s="61" customFormat="1" ht="25.15" customHeight="1" x14ac:dyDescent="0.2">
      <c r="A28" s="69"/>
      <c r="B28" s="119" t="s">
        <v>1990</v>
      </c>
      <c r="C28" s="120" t="s">
        <v>1991</v>
      </c>
      <c r="D28" s="65" t="s">
        <v>2028</v>
      </c>
      <c r="E28" s="90"/>
    </row>
    <row r="29" spans="1:5" s="66" customFormat="1" ht="25.15" customHeight="1" x14ac:dyDescent="0.2">
      <c r="A29" s="62"/>
      <c r="B29" s="67" t="s">
        <v>534</v>
      </c>
      <c r="C29" s="68" t="s">
        <v>535</v>
      </c>
      <c r="D29" s="65" t="s">
        <v>121</v>
      </c>
      <c r="E29" s="90" t="s">
        <v>123</v>
      </c>
    </row>
    <row r="30" spans="1:5" s="66" customFormat="1" ht="25.15" customHeight="1" x14ac:dyDescent="0.2">
      <c r="A30" s="62"/>
      <c r="B30" s="67" t="s">
        <v>536</v>
      </c>
      <c r="C30" s="68" t="s">
        <v>537</v>
      </c>
      <c r="D30" s="65" t="s">
        <v>121</v>
      </c>
      <c r="E30" s="90" t="s">
        <v>123</v>
      </c>
    </row>
    <row r="31" spans="1:5" s="66" customFormat="1" ht="25.15" customHeight="1" x14ac:dyDescent="0.2">
      <c r="A31" s="62"/>
      <c r="B31" s="67" t="s">
        <v>125</v>
      </c>
      <c r="C31" s="68" t="s">
        <v>538</v>
      </c>
      <c r="D31" s="65" t="s">
        <v>124</v>
      </c>
      <c r="E31" s="90" t="s">
        <v>126</v>
      </c>
    </row>
    <row r="32" spans="1:5" s="66" customFormat="1" ht="25.15" customHeight="1" x14ac:dyDescent="0.2">
      <c r="A32" s="62"/>
      <c r="B32" s="67" t="s">
        <v>539</v>
      </c>
      <c r="C32" s="68" t="s">
        <v>540</v>
      </c>
      <c r="D32" s="65" t="s">
        <v>151</v>
      </c>
      <c r="E32" s="90" t="s">
        <v>153</v>
      </c>
    </row>
    <row r="33" spans="1:5" s="66" customFormat="1" ht="25.15" customHeight="1" x14ac:dyDescent="0.2">
      <c r="A33" s="62"/>
      <c r="B33" s="67" t="s">
        <v>541</v>
      </c>
      <c r="C33" s="68" t="s">
        <v>542</v>
      </c>
      <c r="D33" s="65" t="s">
        <v>151</v>
      </c>
      <c r="E33" s="90" t="s">
        <v>153</v>
      </c>
    </row>
    <row r="34" spans="1:5" s="66" customFormat="1" ht="25.15" customHeight="1" x14ac:dyDescent="0.2">
      <c r="A34" s="62"/>
      <c r="B34" s="117" t="s">
        <v>137</v>
      </c>
      <c r="C34" s="118" t="s">
        <v>1992</v>
      </c>
      <c r="D34" s="65" t="s">
        <v>2028</v>
      </c>
      <c r="E34" s="90"/>
    </row>
    <row r="35" spans="1:5" s="66" customFormat="1" ht="25.15" customHeight="1" x14ac:dyDescent="0.2">
      <c r="A35" s="62"/>
      <c r="B35" s="67" t="s">
        <v>543</v>
      </c>
      <c r="C35" s="68" t="s">
        <v>544</v>
      </c>
      <c r="D35" s="65" t="s">
        <v>136</v>
      </c>
      <c r="E35" s="90" t="s">
        <v>138</v>
      </c>
    </row>
    <row r="36" spans="1:5" s="66" customFormat="1" ht="25.15" customHeight="1" x14ac:dyDescent="0.2">
      <c r="A36" s="62"/>
      <c r="B36" s="67" t="s">
        <v>545</v>
      </c>
      <c r="C36" s="68" t="s">
        <v>546</v>
      </c>
      <c r="D36" s="65" t="s">
        <v>136</v>
      </c>
      <c r="E36" s="90" t="s">
        <v>138</v>
      </c>
    </row>
    <row r="37" spans="1:5" s="66" customFormat="1" ht="25.15" customHeight="1" x14ac:dyDescent="0.2">
      <c r="A37" s="62"/>
      <c r="B37" s="117" t="s">
        <v>1993</v>
      </c>
      <c r="C37" s="118" t="s">
        <v>1994</v>
      </c>
      <c r="D37" s="65" t="s">
        <v>2028</v>
      </c>
      <c r="E37" s="90"/>
    </row>
    <row r="38" spans="1:5" s="71" customFormat="1" ht="25.15" customHeight="1" x14ac:dyDescent="0.2">
      <c r="A38" s="70"/>
      <c r="B38" s="67" t="s">
        <v>547</v>
      </c>
      <c r="C38" s="68" t="s">
        <v>548</v>
      </c>
      <c r="D38" s="65" t="s">
        <v>132</v>
      </c>
      <c r="E38" s="90" t="s">
        <v>1242</v>
      </c>
    </row>
    <row r="39" spans="1:5" s="61" customFormat="1" ht="25.15" customHeight="1" x14ac:dyDescent="0.2">
      <c r="A39" s="69"/>
      <c r="B39" s="67" t="s">
        <v>549</v>
      </c>
      <c r="C39" s="68" t="s">
        <v>550</v>
      </c>
      <c r="D39" s="65" t="s">
        <v>113</v>
      </c>
      <c r="E39" s="90" t="s">
        <v>1243</v>
      </c>
    </row>
    <row r="40" spans="1:5" s="61" customFormat="1" ht="25.15" customHeight="1" x14ac:dyDescent="0.2">
      <c r="A40" s="69"/>
      <c r="B40" s="67" t="s">
        <v>551</v>
      </c>
      <c r="C40" s="68" t="s">
        <v>552</v>
      </c>
      <c r="D40" s="65" t="s">
        <v>115</v>
      </c>
      <c r="E40" s="90" t="s">
        <v>117</v>
      </c>
    </row>
    <row r="41" spans="1:5" s="61" customFormat="1" ht="25.15" customHeight="1" x14ac:dyDescent="0.2">
      <c r="A41" s="69"/>
      <c r="B41" s="67" t="s">
        <v>553</v>
      </c>
      <c r="C41" s="68" t="s">
        <v>554</v>
      </c>
      <c r="D41" s="65" t="s">
        <v>121</v>
      </c>
      <c r="E41" s="90" t="s">
        <v>123</v>
      </c>
    </row>
    <row r="42" spans="1:5" s="61" customFormat="1" ht="25.15" customHeight="1" x14ac:dyDescent="0.2">
      <c r="A42" s="69"/>
      <c r="B42" s="67" t="s">
        <v>555</v>
      </c>
      <c r="C42" s="68" t="s">
        <v>556</v>
      </c>
      <c r="D42" s="65" t="s">
        <v>151</v>
      </c>
      <c r="E42" s="90" t="s">
        <v>153</v>
      </c>
    </row>
    <row r="43" spans="1:5" s="61" customFormat="1" ht="25.15" customHeight="1" x14ac:dyDescent="0.2">
      <c r="A43" s="69"/>
      <c r="B43" s="117" t="s">
        <v>1995</v>
      </c>
      <c r="C43" s="118" t="s">
        <v>1996</v>
      </c>
      <c r="D43" s="65" t="s">
        <v>2028</v>
      </c>
      <c r="E43" s="90"/>
    </row>
    <row r="44" spans="1:5" s="61" customFormat="1" ht="25.15" customHeight="1" x14ac:dyDescent="0.2">
      <c r="A44" s="69"/>
      <c r="B44" s="119" t="s">
        <v>1997</v>
      </c>
      <c r="C44" s="120" t="s">
        <v>1998</v>
      </c>
      <c r="D44" s="65" t="s">
        <v>2028</v>
      </c>
      <c r="E44" s="90"/>
    </row>
    <row r="45" spans="1:5" s="61" customFormat="1" ht="25.15" customHeight="1" x14ac:dyDescent="0.2">
      <c r="A45" s="69" t="s">
        <v>521</v>
      </c>
      <c r="B45" s="67" t="s">
        <v>1999</v>
      </c>
      <c r="C45" s="68" t="s">
        <v>2000</v>
      </c>
      <c r="D45" s="65" t="s">
        <v>2028</v>
      </c>
      <c r="E45" s="90"/>
    </row>
    <row r="46" spans="1:5" s="66" customFormat="1" ht="25.15" customHeight="1" x14ac:dyDescent="0.2">
      <c r="A46" s="62" t="s">
        <v>521</v>
      </c>
      <c r="B46" s="63" t="s">
        <v>62</v>
      </c>
      <c r="C46" s="64" t="s">
        <v>557</v>
      </c>
      <c r="D46" s="65" t="s">
        <v>61</v>
      </c>
      <c r="E46" s="90" t="s">
        <v>1252</v>
      </c>
    </row>
    <row r="47" spans="1:5" s="61" customFormat="1" ht="25.15" customHeight="1" x14ac:dyDescent="0.2">
      <c r="A47" s="62" t="s">
        <v>583</v>
      </c>
      <c r="B47" s="67" t="s">
        <v>74</v>
      </c>
      <c r="C47" s="68" t="s">
        <v>608</v>
      </c>
      <c r="D47" s="65" t="s">
        <v>69</v>
      </c>
      <c r="E47" s="90" t="s">
        <v>1253</v>
      </c>
    </row>
    <row r="48" spans="1:5" s="61" customFormat="1" ht="25.15" customHeight="1" x14ac:dyDescent="0.2">
      <c r="A48" s="69" t="s">
        <v>521</v>
      </c>
      <c r="B48" s="63" t="s">
        <v>78</v>
      </c>
      <c r="C48" s="64" t="s">
        <v>559</v>
      </c>
      <c r="D48" s="65" t="s">
        <v>80</v>
      </c>
      <c r="E48" s="90" t="s">
        <v>1345</v>
      </c>
    </row>
    <row r="49" spans="1:5" s="61" customFormat="1" ht="25.15" customHeight="1" x14ac:dyDescent="0.2">
      <c r="A49" s="72" t="s">
        <v>521</v>
      </c>
      <c r="B49" s="63" t="s">
        <v>560</v>
      </c>
      <c r="C49" s="64" t="s">
        <v>561</v>
      </c>
      <c r="D49" s="65" t="s">
        <v>103</v>
      </c>
      <c r="E49" s="90" t="s">
        <v>106</v>
      </c>
    </row>
    <row r="50" spans="1:5" s="61" customFormat="1" ht="25.15" customHeight="1" x14ac:dyDescent="0.2">
      <c r="A50" s="72" t="s">
        <v>521</v>
      </c>
      <c r="B50" s="63" t="s">
        <v>88</v>
      </c>
      <c r="C50" s="64" t="s">
        <v>562</v>
      </c>
      <c r="D50" s="65" t="s">
        <v>87</v>
      </c>
      <c r="E50" s="90" t="s">
        <v>89</v>
      </c>
    </row>
    <row r="51" spans="1:5" s="61" customFormat="1" ht="25.15" customHeight="1" x14ac:dyDescent="0.2">
      <c r="A51" s="72" t="s">
        <v>521</v>
      </c>
      <c r="B51" s="63" t="s">
        <v>563</v>
      </c>
      <c r="C51" s="64" t="s">
        <v>564</v>
      </c>
      <c r="D51" s="65" t="s">
        <v>103</v>
      </c>
      <c r="E51" s="90" t="s">
        <v>106</v>
      </c>
    </row>
    <row r="52" spans="1:5" s="61" customFormat="1" ht="25.15" customHeight="1" x14ac:dyDescent="0.2">
      <c r="A52" s="72" t="s">
        <v>521</v>
      </c>
      <c r="B52" s="63" t="s">
        <v>565</v>
      </c>
      <c r="C52" s="64" t="s">
        <v>566</v>
      </c>
      <c r="D52" s="65" t="s">
        <v>103</v>
      </c>
      <c r="E52" s="90" t="s">
        <v>106</v>
      </c>
    </row>
    <row r="53" spans="1:5" s="61" customFormat="1" ht="25.15" customHeight="1" x14ac:dyDescent="0.2">
      <c r="A53" s="72" t="s">
        <v>521</v>
      </c>
      <c r="B53" s="63" t="s">
        <v>567</v>
      </c>
      <c r="C53" s="64" t="s">
        <v>568</v>
      </c>
      <c r="D53" s="65" t="s">
        <v>103</v>
      </c>
      <c r="E53" s="90" t="s">
        <v>106</v>
      </c>
    </row>
    <row r="54" spans="1:5" s="61" customFormat="1" ht="25.15" customHeight="1" x14ac:dyDescent="0.2">
      <c r="A54" s="72" t="s">
        <v>521</v>
      </c>
      <c r="B54" s="63" t="s">
        <v>99</v>
      </c>
      <c r="C54" s="64" t="s">
        <v>569</v>
      </c>
      <c r="D54" s="65" t="s">
        <v>98</v>
      </c>
      <c r="E54" s="90" t="s">
        <v>100</v>
      </c>
    </row>
    <row r="55" spans="1:5" s="61" customFormat="1" ht="25.15" customHeight="1" x14ac:dyDescent="0.2">
      <c r="A55" s="69" t="s">
        <v>521</v>
      </c>
      <c r="B55" s="63" t="s">
        <v>570</v>
      </c>
      <c r="C55" s="64" t="s">
        <v>571</v>
      </c>
      <c r="D55" s="65" t="s">
        <v>101</v>
      </c>
      <c r="E55" s="90" t="s">
        <v>102</v>
      </c>
    </row>
    <row r="56" spans="1:5" s="61" customFormat="1" ht="25.15" customHeight="1" x14ac:dyDescent="0.2">
      <c r="A56" s="69" t="s">
        <v>521</v>
      </c>
      <c r="B56" s="63" t="s">
        <v>572</v>
      </c>
      <c r="C56" s="64" t="s">
        <v>573</v>
      </c>
      <c r="D56" s="65" t="s">
        <v>101</v>
      </c>
      <c r="E56" s="90" t="s">
        <v>102</v>
      </c>
    </row>
    <row r="57" spans="1:5" s="61" customFormat="1" ht="25.15" customHeight="1" x14ac:dyDescent="0.2">
      <c r="A57" s="62" t="s">
        <v>521</v>
      </c>
      <c r="B57" s="63" t="s">
        <v>574</v>
      </c>
      <c r="C57" s="64" t="s">
        <v>575</v>
      </c>
      <c r="D57" s="65" t="s">
        <v>101</v>
      </c>
      <c r="E57" s="90" t="s">
        <v>102</v>
      </c>
    </row>
    <row r="58" spans="1:5" s="66" customFormat="1" ht="25.15" customHeight="1" x14ac:dyDescent="0.2">
      <c r="A58" s="62" t="s">
        <v>521</v>
      </c>
      <c r="B58" s="63" t="s">
        <v>576</v>
      </c>
      <c r="C58" s="64" t="s">
        <v>577</v>
      </c>
      <c r="D58" s="65" t="s">
        <v>1975</v>
      </c>
      <c r="E58" s="90" t="s">
        <v>1344</v>
      </c>
    </row>
    <row r="59" spans="1:5" s="61" customFormat="1" ht="25.15" customHeight="1" x14ac:dyDescent="0.2">
      <c r="A59" s="62" t="s">
        <v>521</v>
      </c>
      <c r="B59" s="63" t="s">
        <v>578</v>
      </c>
      <c r="C59" s="64" t="s">
        <v>579</v>
      </c>
      <c r="D59" s="65" t="s">
        <v>101</v>
      </c>
      <c r="E59" s="90" t="s">
        <v>102</v>
      </c>
    </row>
    <row r="60" spans="1:5" s="61" customFormat="1" ht="25.15" customHeight="1" x14ac:dyDescent="0.2">
      <c r="A60" s="62" t="s">
        <v>521</v>
      </c>
      <c r="B60" s="63" t="s">
        <v>580</v>
      </c>
      <c r="C60" s="64" t="s">
        <v>581</v>
      </c>
      <c r="D60" s="65" t="s">
        <v>101</v>
      </c>
      <c r="E60" s="90" t="s">
        <v>102</v>
      </c>
    </row>
    <row r="61" spans="1:5" s="66" customFormat="1" ht="25.15" customHeight="1" x14ac:dyDescent="0.2">
      <c r="A61" s="62"/>
      <c r="B61" s="67" t="s">
        <v>157</v>
      </c>
      <c r="C61" s="68" t="s">
        <v>582</v>
      </c>
      <c r="D61" s="65" t="s">
        <v>156</v>
      </c>
      <c r="E61" s="90" t="s">
        <v>158</v>
      </c>
    </row>
    <row r="62" spans="1:5" s="66" customFormat="1" ht="25.15" customHeight="1" x14ac:dyDescent="0.2">
      <c r="A62" s="62"/>
      <c r="B62" s="67" t="s">
        <v>2001</v>
      </c>
      <c r="C62" s="68" t="s">
        <v>2002</v>
      </c>
      <c r="D62" s="65" t="s">
        <v>2028</v>
      </c>
      <c r="E62" s="90"/>
    </row>
    <row r="63" spans="1:5" s="66" customFormat="1" ht="25.15" customHeight="1" x14ac:dyDescent="0.2">
      <c r="A63" s="62" t="s">
        <v>583</v>
      </c>
      <c r="B63" s="63" t="s">
        <v>63</v>
      </c>
      <c r="C63" s="64" t="s">
        <v>584</v>
      </c>
      <c r="D63" s="65" t="s">
        <v>61</v>
      </c>
      <c r="E63" s="90" t="s">
        <v>1252</v>
      </c>
    </row>
    <row r="64" spans="1:5" s="66" customFormat="1" ht="25.15" customHeight="1" x14ac:dyDescent="0.2">
      <c r="A64" s="62" t="s">
        <v>583</v>
      </c>
      <c r="B64" s="63" t="s">
        <v>72</v>
      </c>
      <c r="C64" s="64" t="s">
        <v>585</v>
      </c>
      <c r="D64" s="65" t="s">
        <v>69</v>
      </c>
      <c r="E64" s="90" t="s">
        <v>1253</v>
      </c>
    </row>
    <row r="65" spans="1:5" s="61" customFormat="1" ht="25.15" customHeight="1" x14ac:dyDescent="0.2">
      <c r="A65" s="62" t="s">
        <v>583</v>
      </c>
      <c r="B65" s="63" t="s">
        <v>82</v>
      </c>
      <c r="C65" s="64" t="s">
        <v>586</v>
      </c>
      <c r="D65" s="65" t="s">
        <v>80</v>
      </c>
      <c r="E65" s="90" t="s">
        <v>1251</v>
      </c>
    </row>
    <row r="66" spans="1:5" s="61" customFormat="1" ht="25.15" customHeight="1" x14ac:dyDescent="0.2">
      <c r="A66" s="72" t="s">
        <v>587</v>
      </c>
      <c r="B66" s="63" t="s">
        <v>588</v>
      </c>
      <c r="C66" s="64" t="s">
        <v>589</v>
      </c>
      <c r="D66" s="65" t="s">
        <v>103</v>
      </c>
      <c r="E66" s="90" t="s">
        <v>106</v>
      </c>
    </row>
    <row r="67" spans="1:5" s="66" customFormat="1" ht="25.15" customHeight="1" x14ac:dyDescent="0.2">
      <c r="A67" s="72" t="s">
        <v>583</v>
      </c>
      <c r="B67" s="63" t="s">
        <v>91</v>
      </c>
      <c r="C67" s="64" t="s">
        <v>590</v>
      </c>
      <c r="D67" s="65" t="s">
        <v>87</v>
      </c>
      <c r="E67" s="90" t="s">
        <v>1254</v>
      </c>
    </row>
    <row r="68" spans="1:5" s="61" customFormat="1" ht="25.15" customHeight="1" x14ac:dyDescent="0.2">
      <c r="A68" s="72" t="s">
        <v>583</v>
      </c>
      <c r="B68" s="63" t="s">
        <v>591</v>
      </c>
      <c r="C68" s="64" t="s">
        <v>592</v>
      </c>
      <c r="D68" s="65" t="s">
        <v>103</v>
      </c>
      <c r="E68" s="90" t="s">
        <v>106</v>
      </c>
    </row>
    <row r="69" spans="1:5" s="61" customFormat="1" ht="25.15" customHeight="1" x14ac:dyDescent="0.2">
      <c r="A69" s="72" t="s">
        <v>583</v>
      </c>
      <c r="B69" s="63" t="s">
        <v>593</v>
      </c>
      <c r="C69" s="64" t="s">
        <v>594</v>
      </c>
      <c r="D69" s="65" t="s">
        <v>103</v>
      </c>
      <c r="E69" s="90" t="s">
        <v>106</v>
      </c>
    </row>
    <row r="70" spans="1:5" s="61" customFormat="1" ht="25.15" customHeight="1" x14ac:dyDescent="0.2">
      <c r="A70" s="72" t="s">
        <v>583</v>
      </c>
      <c r="B70" s="63" t="s">
        <v>595</v>
      </c>
      <c r="C70" s="64" t="s">
        <v>596</v>
      </c>
      <c r="D70" s="65" t="s">
        <v>103</v>
      </c>
      <c r="E70" s="90" t="s">
        <v>106</v>
      </c>
    </row>
    <row r="71" spans="1:5" s="61" customFormat="1" ht="25.15" customHeight="1" x14ac:dyDescent="0.2">
      <c r="A71" s="72" t="s">
        <v>583</v>
      </c>
      <c r="B71" s="63" t="s">
        <v>104</v>
      </c>
      <c r="C71" s="64" t="s">
        <v>597</v>
      </c>
      <c r="D71" s="65" t="s">
        <v>98</v>
      </c>
      <c r="E71" s="90" t="s">
        <v>1255</v>
      </c>
    </row>
    <row r="72" spans="1:5" s="61" customFormat="1" ht="25.15" customHeight="1" x14ac:dyDescent="0.2">
      <c r="A72" s="69" t="s">
        <v>587</v>
      </c>
      <c r="B72" s="63" t="s">
        <v>598</v>
      </c>
      <c r="C72" s="64" t="s">
        <v>599</v>
      </c>
      <c r="D72" s="65" t="s">
        <v>101</v>
      </c>
      <c r="E72" s="90" t="s">
        <v>1256</v>
      </c>
    </row>
    <row r="73" spans="1:5" s="61" customFormat="1" ht="25.15" customHeight="1" x14ac:dyDescent="0.2">
      <c r="A73" s="69" t="s">
        <v>587</v>
      </c>
      <c r="B73" s="63" t="s">
        <v>600</v>
      </c>
      <c r="C73" s="64" t="s">
        <v>601</v>
      </c>
      <c r="D73" s="65" t="s">
        <v>101</v>
      </c>
      <c r="E73" s="90" t="s">
        <v>1256</v>
      </c>
    </row>
    <row r="74" spans="1:5" s="61" customFormat="1" ht="25.15" customHeight="1" x14ac:dyDescent="0.2">
      <c r="A74" s="72" t="s">
        <v>583</v>
      </c>
      <c r="B74" s="63" t="s">
        <v>73</v>
      </c>
      <c r="C74" s="64" t="s">
        <v>602</v>
      </c>
      <c r="D74" s="65" t="s">
        <v>1975</v>
      </c>
      <c r="E74" s="90" t="s">
        <v>1344</v>
      </c>
    </row>
    <row r="75" spans="1:5" s="61" customFormat="1" ht="25.15" customHeight="1" x14ac:dyDescent="0.2">
      <c r="A75" s="69" t="s">
        <v>583</v>
      </c>
      <c r="B75" s="63" t="s">
        <v>107</v>
      </c>
      <c r="C75" s="64" t="s">
        <v>603</v>
      </c>
      <c r="D75" s="65" t="s">
        <v>101</v>
      </c>
      <c r="E75" s="90" t="s">
        <v>1256</v>
      </c>
    </row>
    <row r="76" spans="1:5" s="61" customFormat="1" ht="25.15" customHeight="1" x14ac:dyDescent="0.2">
      <c r="A76" s="69" t="s">
        <v>587</v>
      </c>
      <c r="B76" s="63" t="s">
        <v>1327</v>
      </c>
      <c r="C76" s="64" t="s">
        <v>1328</v>
      </c>
      <c r="D76" s="65" t="s">
        <v>101</v>
      </c>
      <c r="E76" s="90" t="s">
        <v>1256</v>
      </c>
    </row>
    <row r="77" spans="1:5" s="61" customFormat="1" ht="25.15" customHeight="1" x14ac:dyDescent="0.2">
      <c r="A77" s="69" t="s">
        <v>587</v>
      </c>
      <c r="B77" s="67" t="s">
        <v>1479</v>
      </c>
      <c r="C77" s="68" t="s">
        <v>2003</v>
      </c>
      <c r="D77" s="65" t="s">
        <v>101</v>
      </c>
      <c r="E77" s="90" t="s">
        <v>1256</v>
      </c>
    </row>
    <row r="78" spans="1:5" s="61" customFormat="1" ht="25.15" customHeight="1" x14ac:dyDescent="0.2">
      <c r="A78" s="69" t="s">
        <v>587</v>
      </c>
      <c r="B78" s="67" t="s">
        <v>1481</v>
      </c>
      <c r="C78" s="68" t="s">
        <v>2004</v>
      </c>
      <c r="D78" s="65" t="s">
        <v>101</v>
      </c>
      <c r="E78" s="90" t="s">
        <v>1256</v>
      </c>
    </row>
    <row r="79" spans="1:5" s="71" customFormat="1" ht="25.15" customHeight="1" x14ac:dyDescent="0.2">
      <c r="A79" s="72"/>
      <c r="B79" s="63" t="s">
        <v>160</v>
      </c>
      <c r="C79" s="64" t="s">
        <v>604</v>
      </c>
      <c r="D79" s="65" t="s">
        <v>159</v>
      </c>
      <c r="E79" s="90" t="s">
        <v>161</v>
      </c>
    </row>
    <row r="80" spans="1:5" s="71" customFormat="1" ht="25.15" customHeight="1" x14ac:dyDescent="0.2">
      <c r="A80" s="62" t="s">
        <v>521</v>
      </c>
      <c r="B80" s="63" t="s">
        <v>163</v>
      </c>
      <c r="C80" s="64" t="s">
        <v>605</v>
      </c>
      <c r="D80" s="65" t="s">
        <v>159</v>
      </c>
      <c r="E80" s="90" t="s">
        <v>161</v>
      </c>
    </row>
    <row r="81" spans="1:5" s="71" customFormat="1" ht="25.15" customHeight="1" x14ac:dyDescent="0.2">
      <c r="A81" s="62" t="s">
        <v>587</v>
      </c>
      <c r="B81" s="63" t="s">
        <v>170</v>
      </c>
      <c r="C81" s="64" t="s">
        <v>606</v>
      </c>
      <c r="D81" s="65" t="s">
        <v>167</v>
      </c>
      <c r="E81" s="90" t="s">
        <v>171</v>
      </c>
    </row>
    <row r="82" spans="1:5" s="71" customFormat="1" ht="25.15" customHeight="1" x14ac:dyDescent="0.2">
      <c r="A82" s="121"/>
      <c r="B82" s="119" t="s">
        <v>2005</v>
      </c>
      <c r="C82" s="120" t="s">
        <v>2006</v>
      </c>
      <c r="D82" s="65" t="s">
        <v>2028</v>
      </c>
      <c r="E82" s="90"/>
    </row>
    <row r="83" spans="1:5" s="61" customFormat="1" ht="25.15" customHeight="1" x14ac:dyDescent="0.2">
      <c r="A83" s="69" t="s">
        <v>583</v>
      </c>
      <c r="B83" s="63" t="s">
        <v>64</v>
      </c>
      <c r="C83" s="68" t="s">
        <v>607</v>
      </c>
      <c r="D83" s="65" t="s">
        <v>61</v>
      </c>
      <c r="E83" s="90" t="s">
        <v>1252</v>
      </c>
    </row>
    <row r="84" spans="1:5" s="61" customFormat="1" ht="25.15" customHeight="1" x14ac:dyDescent="0.2">
      <c r="A84" s="69" t="s">
        <v>583</v>
      </c>
      <c r="B84" s="63" t="s">
        <v>74</v>
      </c>
      <c r="C84" s="68" t="s">
        <v>2177</v>
      </c>
      <c r="D84" s="65" t="s">
        <v>69</v>
      </c>
      <c r="E84" s="90" t="s">
        <v>1253</v>
      </c>
    </row>
    <row r="85" spans="1:5" s="61" customFormat="1" ht="25.15" customHeight="1" x14ac:dyDescent="0.2">
      <c r="A85" s="69" t="s">
        <v>583</v>
      </c>
      <c r="B85" s="67" t="s">
        <v>83</v>
      </c>
      <c r="C85" s="68" t="s">
        <v>609</v>
      </c>
      <c r="D85" s="65" t="s">
        <v>81</v>
      </c>
      <c r="E85" s="90" t="s">
        <v>1244</v>
      </c>
    </row>
    <row r="86" spans="1:5" s="61" customFormat="1" ht="25.15" customHeight="1" x14ac:dyDescent="0.2">
      <c r="A86" s="74" t="s">
        <v>583</v>
      </c>
      <c r="B86" s="67" t="s">
        <v>92</v>
      </c>
      <c r="C86" s="68" t="s">
        <v>610</v>
      </c>
      <c r="D86" s="65" t="s">
        <v>90</v>
      </c>
      <c r="E86" s="90" t="s">
        <v>93</v>
      </c>
    </row>
    <row r="87" spans="1:5" s="61" customFormat="1" ht="25.15" customHeight="1" x14ac:dyDescent="0.2">
      <c r="A87" s="74" t="s">
        <v>583</v>
      </c>
      <c r="B87" s="67" t="s">
        <v>611</v>
      </c>
      <c r="C87" s="68" t="s">
        <v>612</v>
      </c>
      <c r="D87" s="65" t="s">
        <v>103</v>
      </c>
      <c r="E87" s="90" t="s">
        <v>106</v>
      </c>
    </row>
    <row r="88" spans="1:5" s="66" customFormat="1" ht="25.15" customHeight="1" x14ac:dyDescent="0.2">
      <c r="A88" s="62"/>
      <c r="B88" s="119" t="s">
        <v>165</v>
      </c>
      <c r="C88" s="120" t="s">
        <v>613</v>
      </c>
      <c r="D88" s="65" t="s">
        <v>162</v>
      </c>
      <c r="E88" s="90" t="s">
        <v>166</v>
      </c>
    </row>
    <row r="89" spans="1:5" s="66" customFormat="1" ht="25.15" customHeight="1" x14ac:dyDescent="0.2">
      <c r="A89" s="121"/>
      <c r="B89" s="119" t="s">
        <v>168</v>
      </c>
      <c r="C89" s="120" t="s">
        <v>1333</v>
      </c>
      <c r="D89" s="65" t="s">
        <v>164</v>
      </c>
      <c r="E89" s="90" t="s">
        <v>169</v>
      </c>
    </row>
    <row r="90" spans="1:5" s="66" customFormat="1" ht="25.15" customHeight="1" x14ac:dyDescent="0.2">
      <c r="A90" s="62"/>
      <c r="B90" s="67" t="s">
        <v>614</v>
      </c>
      <c r="C90" s="68" t="s">
        <v>615</v>
      </c>
      <c r="D90" s="65" t="s">
        <v>164</v>
      </c>
      <c r="E90" s="90" t="s">
        <v>169</v>
      </c>
    </row>
    <row r="91" spans="1:5" s="66" customFormat="1" ht="25.15" customHeight="1" x14ac:dyDescent="0.2">
      <c r="A91" s="62"/>
      <c r="B91" s="67" t="s">
        <v>616</v>
      </c>
      <c r="C91" s="68" t="s">
        <v>617</v>
      </c>
      <c r="D91" s="65" t="s">
        <v>164</v>
      </c>
      <c r="E91" s="90" t="s">
        <v>169</v>
      </c>
    </row>
    <row r="92" spans="1:5" s="66" customFormat="1" ht="25.15" customHeight="1" x14ac:dyDescent="0.2">
      <c r="A92" s="62"/>
      <c r="B92" s="67" t="s">
        <v>618</v>
      </c>
      <c r="C92" s="68" t="s">
        <v>619</v>
      </c>
      <c r="D92" s="65" t="s">
        <v>164</v>
      </c>
      <c r="E92" s="90" t="s">
        <v>169</v>
      </c>
    </row>
    <row r="93" spans="1:5" s="66" customFormat="1" ht="25.15" customHeight="1" x14ac:dyDescent="0.2">
      <c r="A93" s="62"/>
      <c r="B93" s="67" t="s">
        <v>620</v>
      </c>
      <c r="C93" s="68" t="s">
        <v>621</v>
      </c>
      <c r="D93" s="65" t="s">
        <v>164</v>
      </c>
      <c r="E93" s="90" t="s">
        <v>169</v>
      </c>
    </row>
    <row r="94" spans="1:5" s="66" customFormat="1" ht="25.15" customHeight="1" x14ac:dyDescent="0.2">
      <c r="A94" s="62" t="s">
        <v>521</v>
      </c>
      <c r="B94" s="67" t="s">
        <v>622</v>
      </c>
      <c r="C94" s="68" t="s">
        <v>623</v>
      </c>
      <c r="D94" s="65" t="s">
        <v>164</v>
      </c>
      <c r="E94" s="90" t="s">
        <v>169</v>
      </c>
    </row>
    <row r="95" spans="1:5" s="66" customFormat="1" ht="25.15" customHeight="1" x14ac:dyDescent="0.2">
      <c r="A95" s="62"/>
      <c r="B95" s="67" t="s">
        <v>624</v>
      </c>
      <c r="C95" s="68" t="s">
        <v>625</v>
      </c>
      <c r="D95" s="65" t="s">
        <v>164</v>
      </c>
      <c r="E95" s="90" t="s">
        <v>169</v>
      </c>
    </row>
    <row r="96" spans="1:5" s="66" customFormat="1" ht="25.15" customHeight="1" x14ac:dyDescent="0.2">
      <c r="A96" s="62" t="s">
        <v>521</v>
      </c>
      <c r="B96" s="67" t="s">
        <v>626</v>
      </c>
      <c r="C96" s="68" t="s">
        <v>627</v>
      </c>
      <c r="D96" s="65" t="s">
        <v>164</v>
      </c>
      <c r="E96" s="90" t="s">
        <v>169</v>
      </c>
    </row>
    <row r="97" spans="1:5" s="66" customFormat="1" ht="25.15" customHeight="1" x14ac:dyDescent="0.2">
      <c r="A97" s="62"/>
      <c r="B97" s="119" t="s">
        <v>175</v>
      </c>
      <c r="C97" s="120" t="s">
        <v>1332</v>
      </c>
      <c r="D97" s="65" t="s">
        <v>174</v>
      </c>
      <c r="E97" s="90" t="s">
        <v>179</v>
      </c>
    </row>
    <row r="98" spans="1:5" s="66" customFormat="1" ht="25.15" customHeight="1" x14ac:dyDescent="0.2">
      <c r="A98" s="62"/>
      <c r="B98" s="119" t="s">
        <v>628</v>
      </c>
      <c r="C98" s="120" t="s">
        <v>629</v>
      </c>
      <c r="D98" s="65" t="s">
        <v>174</v>
      </c>
      <c r="E98" s="90" t="s">
        <v>179</v>
      </c>
    </row>
    <row r="99" spans="1:5" s="66" customFormat="1" ht="25.15" customHeight="1" x14ac:dyDescent="0.2">
      <c r="A99" s="62"/>
      <c r="B99" s="119" t="s">
        <v>1334</v>
      </c>
      <c r="C99" s="120" t="s">
        <v>1335</v>
      </c>
      <c r="D99" s="65" t="s">
        <v>174</v>
      </c>
      <c r="E99" s="90" t="s">
        <v>179</v>
      </c>
    </row>
    <row r="100" spans="1:5" s="66" customFormat="1" ht="25.15" customHeight="1" x14ac:dyDescent="0.2">
      <c r="A100" s="75"/>
      <c r="B100" s="67" t="s">
        <v>630</v>
      </c>
      <c r="C100" s="68" t="s">
        <v>631</v>
      </c>
      <c r="D100" s="65" t="s">
        <v>174</v>
      </c>
      <c r="E100" s="90" t="s">
        <v>179</v>
      </c>
    </row>
    <row r="101" spans="1:5" s="66" customFormat="1" ht="25.15" customHeight="1" x14ac:dyDescent="0.2">
      <c r="A101" s="75"/>
      <c r="B101" s="67" t="s">
        <v>632</v>
      </c>
      <c r="C101" s="68" t="s">
        <v>633</v>
      </c>
      <c r="D101" s="65" t="s">
        <v>174</v>
      </c>
      <c r="E101" s="90" t="s">
        <v>179</v>
      </c>
    </row>
    <row r="102" spans="1:5" s="66" customFormat="1" ht="25.15" customHeight="1" x14ac:dyDescent="0.2">
      <c r="A102" s="62" t="s">
        <v>521</v>
      </c>
      <c r="B102" s="119" t="s">
        <v>2007</v>
      </c>
      <c r="C102" s="120" t="s">
        <v>2008</v>
      </c>
      <c r="D102" s="65" t="s">
        <v>2028</v>
      </c>
      <c r="E102" s="90"/>
    </row>
    <row r="103" spans="1:5" s="66" customFormat="1" ht="25.15" customHeight="1" x14ac:dyDescent="0.2">
      <c r="A103" s="62" t="s">
        <v>521</v>
      </c>
      <c r="B103" s="67" t="s">
        <v>634</v>
      </c>
      <c r="C103" s="68" t="s">
        <v>635</v>
      </c>
      <c r="D103" s="65" t="s">
        <v>174</v>
      </c>
      <c r="E103" s="90" t="s">
        <v>179</v>
      </c>
    </row>
    <row r="104" spans="1:5" s="66" customFormat="1" ht="25.15" customHeight="1" x14ac:dyDescent="0.2">
      <c r="A104" s="62" t="s">
        <v>521</v>
      </c>
      <c r="B104" s="67" t="s">
        <v>636</v>
      </c>
      <c r="C104" s="68" t="s">
        <v>637</v>
      </c>
      <c r="D104" s="65" t="s">
        <v>174</v>
      </c>
      <c r="E104" s="90" t="s">
        <v>179</v>
      </c>
    </row>
    <row r="105" spans="1:5" s="66" customFormat="1" ht="25.15" customHeight="1" x14ac:dyDescent="0.2">
      <c r="A105" s="62" t="s">
        <v>521</v>
      </c>
      <c r="B105" s="67" t="s">
        <v>638</v>
      </c>
      <c r="C105" s="68" t="s">
        <v>639</v>
      </c>
      <c r="D105" s="65" t="s">
        <v>174</v>
      </c>
      <c r="E105" s="90" t="s">
        <v>179</v>
      </c>
    </row>
    <row r="106" spans="1:5" s="66" customFormat="1" ht="25.15" customHeight="1" x14ac:dyDescent="0.2">
      <c r="A106" s="62"/>
      <c r="B106" s="67" t="s">
        <v>1336</v>
      </c>
      <c r="C106" s="68" t="s">
        <v>1337</v>
      </c>
      <c r="D106" s="65" t="s">
        <v>174</v>
      </c>
      <c r="E106" s="90" t="s">
        <v>179</v>
      </c>
    </row>
    <row r="107" spans="1:5" s="66" customFormat="1" ht="25.15" customHeight="1" x14ac:dyDescent="0.2">
      <c r="A107" s="62"/>
      <c r="B107" s="67" t="s">
        <v>640</v>
      </c>
      <c r="C107" s="68" t="s">
        <v>641</v>
      </c>
      <c r="D107" s="65" t="s">
        <v>174</v>
      </c>
      <c r="E107" s="90" t="s">
        <v>179</v>
      </c>
    </row>
    <row r="108" spans="1:5" s="66" customFormat="1" ht="25.15" customHeight="1" x14ac:dyDescent="0.2">
      <c r="A108" s="62"/>
      <c r="B108" s="67" t="s">
        <v>642</v>
      </c>
      <c r="C108" s="68" t="s">
        <v>643</v>
      </c>
      <c r="D108" s="65" t="s">
        <v>174</v>
      </c>
      <c r="E108" s="90" t="s">
        <v>179</v>
      </c>
    </row>
    <row r="109" spans="1:5" s="66" customFormat="1" ht="25.15" customHeight="1" x14ac:dyDescent="0.2">
      <c r="A109" s="62"/>
      <c r="B109" s="67" t="s">
        <v>644</v>
      </c>
      <c r="C109" s="68" t="s">
        <v>645</v>
      </c>
      <c r="D109" s="65" t="s">
        <v>174</v>
      </c>
      <c r="E109" s="90" t="s">
        <v>179</v>
      </c>
    </row>
    <row r="110" spans="1:5" s="66" customFormat="1" ht="25.15" customHeight="1" x14ac:dyDescent="0.2">
      <c r="A110" s="62"/>
      <c r="B110" s="119" t="s">
        <v>1338</v>
      </c>
      <c r="C110" s="120" t="s">
        <v>1339</v>
      </c>
      <c r="D110" s="65" t="s">
        <v>174</v>
      </c>
      <c r="E110" s="90" t="s">
        <v>179</v>
      </c>
    </row>
    <row r="111" spans="1:5" s="66" customFormat="1" ht="25.15" customHeight="1" x14ac:dyDescent="0.2">
      <c r="A111" s="62"/>
      <c r="B111" s="67" t="s">
        <v>1340</v>
      </c>
      <c r="C111" s="68" t="s">
        <v>1341</v>
      </c>
      <c r="D111" s="65" t="s">
        <v>174</v>
      </c>
      <c r="E111" s="90" t="s">
        <v>179</v>
      </c>
    </row>
    <row r="112" spans="1:5" s="66" customFormat="1" ht="25.15" customHeight="1" x14ac:dyDescent="0.2">
      <c r="A112" s="62"/>
      <c r="B112" s="63" t="s">
        <v>646</v>
      </c>
      <c r="C112" s="64" t="s">
        <v>647</v>
      </c>
      <c r="D112" s="65" t="s">
        <v>174</v>
      </c>
      <c r="E112" s="90" t="s">
        <v>179</v>
      </c>
    </row>
    <row r="113" spans="1:5" s="66" customFormat="1" ht="25.15" customHeight="1" x14ac:dyDescent="0.2">
      <c r="A113" s="62"/>
      <c r="B113" s="63" t="s">
        <v>648</v>
      </c>
      <c r="C113" s="64" t="s">
        <v>649</v>
      </c>
      <c r="D113" s="65" t="s">
        <v>174</v>
      </c>
      <c r="E113" s="90" t="s">
        <v>179</v>
      </c>
    </row>
    <row r="114" spans="1:5" s="66" customFormat="1" ht="25.15" customHeight="1" x14ac:dyDescent="0.2">
      <c r="A114" s="62"/>
      <c r="B114" s="63" t="s">
        <v>650</v>
      </c>
      <c r="C114" s="64" t="s">
        <v>651</v>
      </c>
      <c r="D114" s="65" t="s">
        <v>174</v>
      </c>
      <c r="E114" s="90" t="s">
        <v>179</v>
      </c>
    </row>
    <row r="115" spans="1:5" s="61" customFormat="1" ht="25.15" customHeight="1" x14ac:dyDescent="0.2">
      <c r="A115" s="69"/>
      <c r="B115" s="67" t="s">
        <v>652</v>
      </c>
      <c r="C115" s="68" t="s">
        <v>653</v>
      </c>
      <c r="D115" s="65" t="s">
        <v>174</v>
      </c>
      <c r="E115" s="90" t="s">
        <v>179</v>
      </c>
    </row>
    <row r="116" spans="1:5" s="61" customFormat="1" ht="25.15" customHeight="1" x14ac:dyDescent="0.2">
      <c r="A116" s="69"/>
      <c r="B116" s="67" t="s">
        <v>654</v>
      </c>
      <c r="C116" s="68" t="s">
        <v>655</v>
      </c>
      <c r="D116" s="65" t="s">
        <v>174</v>
      </c>
      <c r="E116" s="90" t="s">
        <v>179</v>
      </c>
    </row>
    <row r="117" spans="1:5" s="61" customFormat="1" ht="25.15" customHeight="1" x14ac:dyDescent="0.2">
      <c r="A117" s="69"/>
      <c r="B117" s="117" t="s">
        <v>2009</v>
      </c>
      <c r="C117" s="118" t="s">
        <v>2010</v>
      </c>
      <c r="D117" s="65" t="s">
        <v>2028</v>
      </c>
      <c r="E117" s="90"/>
    </row>
    <row r="118" spans="1:5" s="61" customFormat="1" ht="25.15" customHeight="1" x14ac:dyDescent="0.2">
      <c r="A118" s="69"/>
      <c r="B118" s="119" t="s">
        <v>656</v>
      </c>
      <c r="C118" s="120" t="s">
        <v>657</v>
      </c>
      <c r="D118" s="65" t="s">
        <v>69</v>
      </c>
      <c r="E118" s="90" t="s">
        <v>1253</v>
      </c>
    </row>
    <row r="119" spans="1:5" s="66" customFormat="1" ht="25.15" customHeight="1" x14ac:dyDescent="0.2">
      <c r="A119" s="62"/>
      <c r="B119" s="119" t="s">
        <v>658</v>
      </c>
      <c r="C119" s="120" t="s">
        <v>659</v>
      </c>
      <c r="D119" s="65" t="s">
        <v>69</v>
      </c>
      <c r="E119" s="90" t="s">
        <v>1253</v>
      </c>
    </row>
    <row r="120" spans="1:5" s="66" customFormat="1" ht="25.15" customHeight="1" x14ac:dyDescent="0.2">
      <c r="A120" s="62"/>
      <c r="B120" s="119" t="s">
        <v>660</v>
      </c>
      <c r="C120" s="120" t="s">
        <v>661</v>
      </c>
      <c r="D120" s="65" t="s">
        <v>101</v>
      </c>
      <c r="E120" s="90" t="s">
        <v>1256</v>
      </c>
    </row>
    <row r="121" spans="1:5" s="66" customFormat="1" ht="25.15" customHeight="1" x14ac:dyDescent="0.2">
      <c r="A121" s="62"/>
      <c r="B121" s="119" t="s">
        <v>176</v>
      </c>
      <c r="C121" s="120" t="s">
        <v>1330</v>
      </c>
      <c r="D121" s="65" t="s">
        <v>174</v>
      </c>
      <c r="E121" s="90" t="s">
        <v>179</v>
      </c>
    </row>
    <row r="122" spans="1:5" s="66" customFormat="1" ht="25.15" customHeight="1" x14ac:dyDescent="0.2">
      <c r="A122" s="62"/>
      <c r="B122" s="119" t="s">
        <v>662</v>
      </c>
      <c r="C122" s="120" t="s">
        <v>663</v>
      </c>
      <c r="D122" s="65" t="s">
        <v>174</v>
      </c>
      <c r="E122" s="90" t="s">
        <v>179</v>
      </c>
    </row>
    <row r="123" spans="1:5" s="66" customFormat="1" ht="25.15" customHeight="1" x14ac:dyDescent="0.2">
      <c r="A123" s="62"/>
      <c r="B123" s="119" t="s">
        <v>664</v>
      </c>
      <c r="C123" s="120" t="s">
        <v>665</v>
      </c>
      <c r="D123" s="65" t="s">
        <v>174</v>
      </c>
      <c r="E123" s="90" t="s">
        <v>179</v>
      </c>
    </row>
    <row r="124" spans="1:5" s="66" customFormat="1" ht="25.15" customHeight="1" x14ac:dyDescent="0.2">
      <c r="A124" s="62"/>
      <c r="B124" s="119" t="s">
        <v>666</v>
      </c>
      <c r="C124" s="120" t="s">
        <v>667</v>
      </c>
      <c r="D124" s="65" t="s">
        <v>174</v>
      </c>
      <c r="E124" s="90" t="s">
        <v>179</v>
      </c>
    </row>
    <row r="125" spans="1:5" s="66" customFormat="1" ht="25.15" customHeight="1" x14ac:dyDescent="0.2">
      <c r="A125" s="62"/>
      <c r="B125" s="119" t="s">
        <v>668</v>
      </c>
      <c r="C125" s="120" t="s">
        <v>669</v>
      </c>
      <c r="D125" s="65" t="s">
        <v>174</v>
      </c>
      <c r="E125" s="90" t="s">
        <v>179</v>
      </c>
    </row>
    <row r="126" spans="1:5" s="66" customFormat="1" ht="25.15" customHeight="1" x14ac:dyDescent="0.2">
      <c r="A126" s="62"/>
      <c r="B126" s="119" t="s">
        <v>670</v>
      </c>
      <c r="C126" s="120" t="s">
        <v>671</v>
      </c>
      <c r="D126" s="65" t="s">
        <v>174</v>
      </c>
      <c r="E126" s="90" t="s">
        <v>179</v>
      </c>
    </row>
    <row r="127" spans="1:5" s="66" customFormat="1" ht="25.15" customHeight="1" x14ac:dyDescent="0.2">
      <c r="A127" s="62"/>
      <c r="B127" s="119" t="s">
        <v>672</v>
      </c>
      <c r="C127" s="120" t="s">
        <v>673</v>
      </c>
      <c r="D127" s="65" t="s">
        <v>174</v>
      </c>
      <c r="E127" s="90" t="s">
        <v>179</v>
      </c>
    </row>
    <row r="128" spans="1:5" s="66" customFormat="1" ht="25.15" customHeight="1" x14ac:dyDescent="0.2">
      <c r="A128" s="62"/>
      <c r="B128" s="117" t="s">
        <v>177</v>
      </c>
      <c r="C128" s="118" t="s">
        <v>674</v>
      </c>
      <c r="D128" s="65" t="s">
        <v>174</v>
      </c>
      <c r="E128" s="90" t="s">
        <v>179</v>
      </c>
    </row>
    <row r="129" spans="1:5" s="66" customFormat="1" ht="25.15" customHeight="1" x14ac:dyDescent="0.2">
      <c r="A129" s="62"/>
      <c r="B129" s="117" t="s">
        <v>178</v>
      </c>
      <c r="C129" s="118" t="s">
        <v>1331</v>
      </c>
      <c r="D129" s="65" t="s">
        <v>174</v>
      </c>
      <c r="E129" s="90" t="s">
        <v>179</v>
      </c>
    </row>
    <row r="130" spans="1:5" s="66" customFormat="1" ht="25.15" customHeight="1" x14ac:dyDescent="0.2">
      <c r="A130" s="62"/>
      <c r="B130" s="119" t="s">
        <v>675</v>
      </c>
      <c r="C130" s="120" t="s">
        <v>676</v>
      </c>
      <c r="D130" s="65" t="s">
        <v>174</v>
      </c>
      <c r="E130" s="90" t="s">
        <v>179</v>
      </c>
    </row>
    <row r="131" spans="1:5" s="66" customFormat="1" ht="25.15" customHeight="1" x14ac:dyDescent="0.2">
      <c r="A131" s="62"/>
      <c r="B131" s="119" t="s">
        <v>677</v>
      </c>
      <c r="C131" s="120" t="s">
        <v>678</v>
      </c>
      <c r="D131" s="65" t="s">
        <v>174</v>
      </c>
      <c r="E131" s="90" t="s">
        <v>179</v>
      </c>
    </row>
    <row r="132" spans="1:5" s="66" customFormat="1" ht="25.15" customHeight="1" x14ac:dyDescent="0.2">
      <c r="A132" s="62"/>
      <c r="B132" s="119" t="s">
        <v>679</v>
      </c>
      <c r="C132" s="120" t="s">
        <v>680</v>
      </c>
      <c r="D132" s="65" t="s">
        <v>174</v>
      </c>
      <c r="E132" s="90" t="s">
        <v>179</v>
      </c>
    </row>
    <row r="133" spans="1:5" s="66" customFormat="1" ht="25.15" customHeight="1" x14ac:dyDescent="0.2">
      <c r="A133" s="62"/>
      <c r="B133" s="63" t="s">
        <v>59</v>
      </c>
      <c r="C133" s="90" t="s">
        <v>1233</v>
      </c>
      <c r="D133" s="65" t="s">
        <v>58</v>
      </c>
      <c r="E133" s="90" t="s">
        <v>1233</v>
      </c>
    </row>
    <row r="134" spans="1:5" s="66" customFormat="1" ht="25.15" customHeight="1" x14ac:dyDescent="0.2">
      <c r="A134" s="62"/>
      <c r="B134" s="63" t="s">
        <v>59</v>
      </c>
      <c r="C134" s="90" t="s">
        <v>1234</v>
      </c>
      <c r="D134" s="65" t="s">
        <v>67</v>
      </c>
      <c r="E134" s="90" t="s">
        <v>1234</v>
      </c>
    </row>
    <row r="135" spans="1:5" s="66" customFormat="1" ht="25.15" customHeight="1" x14ac:dyDescent="0.2">
      <c r="A135" s="62"/>
      <c r="B135" s="63" t="s">
        <v>59</v>
      </c>
      <c r="C135" s="90" t="s">
        <v>1974</v>
      </c>
      <c r="D135" s="65" t="s">
        <v>71</v>
      </c>
      <c r="E135" s="90" t="s">
        <v>1974</v>
      </c>
    </row>
    <row r="136" spans="1:5" s="66" customFormat="1" ht="25.15" customHeight="1" x14ac:dyDescent="0.2">
      <c r="A136" s="62"/>
      <c r="B136" s="63" t="s">
        <v>59</v>
      </c>
      <c r="C136" s="90" t="s">
        <v>1235</v>
      </c>
      <c r="D136" s="65" t="s">
        <v>77</v>
      </c>
      <c r="E136" s="90" t="s">
        <v>1346</v>
      </c>
    </row>
    <row r="137" spans="1:5" s="66" customFormat="1" ht="25.15" customHeight="1" x14ac:dyDescent="0.2">
      <c r="A137" s="62"/>
      <c r="B137" s="63" t="s">
        <v>59</v>
      </c>
      <c r="C137" s="90" t="s">
        <v>1236</v>
      </c>
      <c r="D137" s="65" t="s">
        <v>86</v>
      </c>
      <c r="E137" s="90" t="s">
        <v>1236</v>
      </c>
    </row>
    <row r="138" spans="1:5" s="66" customFormat="1" ht="25.15" customHeight="1" x14ac:dyDescent="0.2">
      <c r="A138" s="62"/>
      <c r="B138" s="63" t="s">
        <v>59</v>
      </c>
      <c r="C138" s="90" t="s">
        <v>1237</v>
      </c>
      <c r="D138" s="65" t="s">
        <v>96</v>
      </c>
      <c r="E138" s="90" t="s">
        <v>1237</v>
      </c>
    </row>
    <row r="139" spans="1:5" s="66" customFormat="1" ht="25.15" customHeight="1" x14ac:dyDescent="0.2">
      <c r="A139" s="62"/>
      <c r="B139" s="63" t="s">
        <v>59</v>
      </c>
      <c r="C139" s="90" t="s">
        <v>1238</v>
      </c>
      <c r="D139" s="65" t="s">
        <v>97</v>
      </c>
      <c r="E139" s="90" t="s">
        <v>1238</v>
      </c>
    </row>
    <row r="140" spans="1:5" s="66" customFormat="1" ht="25.15" customHeight="1" x14ac:dyDescent="0.2">
      <c r="A140" s="62"/>
      <c r="B140" s="63" t="s">
        <v>59</v>
      </c>
      <c r="C140" s="90" t="s">
        <v>1239</v>
      </c>
      <c r="D140" s="65" t="s">
        <v>194</v>
      </c>
      <c r="E140" s="90" t="s">
        <v>1239</v>
      </c>
    </row>
    <row r="141" spans="1:5" s="66" customFormat="1" ht="25.15" customHeight="1" x14ac:dyDescent="0.2">
      <c r="A141" s="62"/>
      <c r="B141" s="63" t="s">
        <v>59</v>
      </c>
      <c r="C141" s="90" t="s">
        <v>1240</v>
      </c>
      <c r="D141" s="65" t="s">
        <v>196</v>
      </c>
      <c r="E141" s="90" t="s">
        <v>1240</v>
      </c>
    </row>
    <row r="142" spans="1:5" s="66" customFormat="1" ht="25.15" customHeight="1" x14ac:dyDescent="0.2">
      <c r="A142" s="62"/>
      <c r="B142" s="117" t="s">
        <v>2011</v>
      </c>
      <c r="C142" s="118" t="s">
        <v>2012</v>
      </c>
      <c r="D142" s="65" t="s">
        <v>2028</v>
      </c>
      <c r="E142" s="92"/>
    </row>
    <row r="143" spans="1:5" s="66" customFormat="1" ht="25.15" customHeight="1" x14ac:dyDescent="0.2">
      <c r="A143" s="62"/>
      <c r="B143" s="119" t="s">
        <v>2013</v>
      </c>
      <c r="C143" s="120" t="s">
        <v>2014</v>
      </c>
      <c r="D143" s="65" t="s">
        <v>2028</v>
      </c>
      <c r="E143" s="92"/>
    </row>
    <row r="144" spans="1:5" s="66" customFormat="1" ht="25.15" customHeight="1" x14ac:dyDescent="0.2">
      <c r="A144" s="62"/>
      <c r="B144" s="67" t="s">
        <v>206</v>
      </c>
      <c r="C144" s="68" t="s">
        <v>2015</v>
      </c>
      <c r="D144" s="65" t="s">
        <v>205</v>
      </c>
      <c r="E144" s="90" t="s">
        <v>207</v>
      </c>
    </row>
    <row r="145" spans="1:5" s="61" customFormat="1" ht="25.15" customHeight="1" x14ac:dyDescent="0.2">
      <c r="A145" s="69"/>
      <c r="B145" s="63" t="s">
        <v>681</v>
      </c>
      <c r="C145" s="64" t="s">
        <v>682</v>
      </c>
      <c r="D145" s="65" t="s">
        <v>205</v>
      </c>
      <c r="E145" s="90" t="s">
        <v>207</v>
      </c>
    </row>
    <row r="146" spans="1:5" s="61" customFormat="1" ht="25.15" customHeight="1" x14ac:dyDescent="0.2">
      <c r="A146" s="69"/>
      <c r="B146" s="63" t="s">
        <v>683</v>
      </c>
      <c r="C146" s="64" t="s">
        <v>684</v>
      </c>
      <c r="D146" s="65" t="s">
        <v>205</v>
      </c>
      <c r="E146" s="90" t="s">
        <v>207</v>
      </c>
    </row>
    <row r="147" spans="1:5" s="61" customFormat="1" ht="25.15" customHeight="1" x14ac:dyDescent="0.2">
      <c r="A147" s="69"/>
      <c r="B147" s="63" t="s">
        <v>685</v>
      </c>
      <c r="C147" s="64" t="s">
        <v>686</v>
      </c>
      <c r="D147" s="65" t="s">
        <v>205</v>
      </c>
      <c r="E147" s="90" t="s">
        <v>207</v>
      </c>
    </row>
    <row r="148" spans="1:5" s="71" customFormat="1" ht="25.15" customHeight="1" x14ac:dyDescent="0.2">
      <c r="A148" s="69" t="s">
        <v>521</v>
      </c>
      <c r="B148" s="63" t="s">
        <v>687</v>
      </c>
      <c r="C148" s="64" t="s">
        <v>688</v>
      </c>
      <c r="D148" s="65" t="s">
        <v>205</v>
      </c>
      <c r="E148" s="90" t="s">
        <v>207</v>
      </c>
    </row>
    <row r="149" spans="1:5" s="71" customFormat="1" ht="25.15" customHeight="1" x14ac:dyDescent="0.2">
      <c r="A149" s="69" t="s">
        <v>583</v>
      </c>
      <c r="B149" s="63" t="s">
        <v>689</v>
      </c>
      <c r="C149" s="64" t="s">
        <v>690</v>
      </c>
      <c r="D149" s="65" t="s">
        <v>205</v>
      </c>
      <c r="E149" s="90" t="s">
        <v>207</v>
      </c>
    </row>
    <row r="150" spans="1:5" s="71" customFormat="1" ht="25.15" customHeight="1" x14ac:dyDescent="0.2">
      <c r="A150" s="69"/>
      <c r="B150" s="63" t="s">
        <v>691</v>
      </c>
      <c r="C150" s="64" t="s">
        <v>692</v>
      </c>
      <c r="D150" s="65" t="s">
        <v>205</v>
      </c>
      <c r="E150" s="90" t="s">
        <v>207</v>
      </c>
    </row>
    <row r="151" spans="1:5" s="71" customFormat="1" ht="25.15" customHeight="1" x14ac:dyDescent="0.2">
      <c r="A151" s="70"/>
      <c r="B151" s="67" t="s">
        <v>209</v>
      </c>
      <c r="C151" s="68" t="s">
        <v>2016</v>
      </c>
      <c r="D151" s="65" t="s">
        <v>208</v>
      </c>
      <c r="E151" s="90" t="s">
        <v>210</v>
      </c>
    </row>
    <row r="152" spans="1:5" s="66" customFormat="1" ht="25.15" customHeight="1" x14ac:dyDescent="0.2">
      <c r="A152" s="62" t="s">
        <v>521</v>
      </c>
      <c r="B152" s="63" t="s">
        <v>693</v>
      </c>
      <c r="C152" s="64" t="s">
        <v>694</v>
      </c>
      <c r="D152" s="65" t="s">
        <v>208</v>
      </c>
      <c r="E152" s="90" t="s">
        <v>210</v>
      </c>
    </row>
    <row r="153" spans="1:5" s="66" customFormat="1" ht="25.15" customHeight="1" x14ac:dyDescent="0.2">
      <c r="A153" s="62" t="s">
        <v>583</v>
      </c>
      <c r="B153" s="63" t="s">
        <v>695</v>
      </c>
      <c r="C153" s="64" t="s">
        <v>696</v>
      </c>
      <c r="D153" s="65" t="s">
        <v>208</v>
      </c>
      <c r="E153" s="90" t="s">
        <v>210</v>
      </c>
    </row>
    <row r="154" spans="1:5" s="66" customFormat="1" ht="25.15" customHeight="1" x14ac:dyDescent="0.2">
      <c r="A154" s="62"/>
      <c r="B154" s="63" t="s">
        <v>697</v>
      </c>
      <c r="C154" s="64" t="s">
        <v>698</v>
      </c>
      <c r="D154" s="65" t="s">
        <v>208</v>
      </c>
      <c r="E154" s="90" t="s">
        <v>210</v>
      </c>
    </row>
    <row r="155" spans="1:5" s="66" customFormat="1" ht="25.15" customHeight="1" x14ac:dyDescent="0.2">
      <c r="A155" s="62"/>
      <c r="B155" s="67" t="s">
        <v>212</v>
      </c>
      <c r="C155" s="68" t="s">
        <v>2017</v>
      </c>
      <c r="D155" s="65" t="s">
        <v>211</v>
      </c>
      <c r="E155" s="90" t="s">
        <v>213</v>
      </c>
    </row>
    <row r="156" spans="1:5" s="66" customFormat="1" ht="25.15" customHeight="1" x14ac:dyDescent="0.2">
      <c r="A156" s="62"/>
      <c r="B156" s="63" t="s">
        <v>699</v>
      </c>
      <c r="C156" s="64" t="s">
        <v>700</v>
      </c>
      <c r="D156" s="65" t="s">
        <v>211</v>
      </c>
      <c r="E156" s="90" t="s">
        <v>213</v>
      </c>
    </row>
    <row r="157" spans="1:5" s="66" customFormat="1" ht="25.15" customHeight="1" x14ac:dyDescent="0.2">
      <c r="A157" s="62"/>
      <c r="B157" s="63" t="s">
        <v>701</v>
      </c>
      <c r="C157" s="64" t="s">
        <v>702</v>
      </c>
      <c r="D157" s="65" t="s">
        <v>211</v>
      </c>
      <c r="E157" s="90" t="s">
        <v>213</v>
      </c>
    </row>
    <row r="158" spans="1:5" s="66" customFormat="1" ht="25.15" customHeight="1" x14ac:dyDescent="0.2">
      <c r="A158" s="62"/>
      <c r="B158" s="63" t="s">
        <v>703</v>
      </c>
      <c r="C158" s="64" t="s">
        <v>704</v>
      </c>
      <c r="D158" s="65" t="s">
        <v>211</v>
      </c>
      <c r="E158" s="90" t="s">
        <v>213</v>
      </c>
    </row>
    <row r="159" spans="1:5" s="66" customFormat="1" ht="25.15" customHeight="1" x14ac:dyDescent="0.2">
      <c r="A159" s="62"/>
      <c r="B159" s="67" t="s">
        <v>215</v>
      </c>
      <c r="C159" s="68" t="s">
        <v>705</v>
      </c>
      <c r="D159" s="65" t="s">
        <v>214</v>
      </c>
      <c r="E159" s="90" t="s">
        <v>216</v>
      </c>
    </row>
    <row r="160" spans="1:5" s="66" customFormat="1" ht="25.15" customHeight="1" x14ac:dyDescent="0.2">
      <c r="A160" s="62"/>
      <c r="B160" s="67" t="s">
        <v>218</v>
      </c>
      <c r="C160" s="68" t="s">
        <v>706</v>
      </c>
      <c r="D160" s="65" t="s">
        <v>217</v>
      </c>
      <c r="E160" s="90" t="s">
        <v>219</v>
      </c>
    </row>
    <row r="161" spans="1:5" s="66" customFormat="1" ht="25.15" customHeight="1" x14ac:dyDescent="0.2">
      <c r="A161" s="62"/>
      <c r="B161" s="67" t="s">
        <v>221</v>
      </c>
      <c r="C161" s="68" t="s">
        <v>707</v>
      </c>
      <c r="D161" s="65" t="s">
        <v>220</v>
      </c>
      <c r="E161" s="90" t="s">
        <v>222</v>
      </c>
    </row>
    <row r="162" spans="1:5" s="66" customFormat="1" ht="25.15" customHeight="1" x14ac:dyDescent="0.2">
      <c r="A162" s="62"/>
      <c r="B162" s="67" t="s">
        <v>229</v>
      </c>
      <c r="C162" s="68" t="s">
        <v>708</v>
      </c>
      <c r="D162" s="65" t="s">
        <v>223</v>
      </c>
      <c r="E162" s="90" t="s">
        <v>230</v>
      </c>
    </row>
    <row r="163" spans="1:5" s="66" customFormat="1" ht="25.15" customHeight="1" x14ac:dyDescent="0.2">
      <c r="A163" s="62"/>
      <c r="B163" s="67" t="s">
        <v>224</v>
      </c>
      <c r="C163" s="68" t="s">
        <v>709</v>
      </c>
      <c r="D163" s="65" t="s">
        <v>226</v>
      </c>
      <c r="E163" s="90" t="s">
        <v>225</v>
      </c>
    </row>
    <row r="164" spans="1:5" s="66" customFormat="1" ht="25.15" customHeight="1" x14ac:dyDescent="0.2">
      <c r="A164" s="62" t="s">
        <v>521</v>
      </c>
      <c r="B164" s="67" t="s">
        <v>227</v>
      </c>
      <c r="C164" s="68" t="s">
        <v>710</v>
      </c>
      <c r="D164" s="65" t="s">
        <v>2028</v>
      </c>
      <c r="E164" s="90"/>
    </row>
    <row r="165" spans="1:5" s="66" customFormat="1" ht="25.15" customHeight="1" x14ac:dyDescent="0.2">
      <c r="A165" s="62" t="s">
        <v>521</v>
      </c>
      <c r="B165" s="67" t="s">
        <v>2207</v>
      </c>
      <c r="C165" s="68" t="s">
        <v>2208</v>
      </c>
      <c r="D165" s="65" t="s">
        <v>205</v>
      </c>
      <c r="E165" s="90" t="s">
        <v>207</v>
      </c>
    </row>
    <row r="166" spans="1:5" s="66" customFormat="1" ht="25.15" customHeight="1" x14ac:dyDescent="0.2">
      <c r="A166" s="62" t="s">
        <v>521</v>
      </c>
      <c r="B166" s="67" t="s">
        <v>2209</v>
      </c>
      <c r="C166" s="68" t="s">
        <v>2210</v>
      </c>
      <c r="D166" s="65" t="s">
        <v>208</v>
      </c>
      <c r="E166" s="90" t="s">
        <v>210</v>
      </c>
    </row>
    <row r="167" spans="1:5" s="66" customFormat="1" ht="25.15" customHeight="1" x14ac:dyDescent="0.2">
      <c r="A167" s="62" t="s">
        <v>521</v>
      </c>
      <c r="B167" s="67" t="s">
        <v>2211</v>
      </c>
      <c r="C167" s="68" t="s">
        <v>2212</v>
      </c>
      <c r="D167" s="65" t="s">
        <v>211</v>
      </c>
      <c r="E167" s="90" t="s">
        <v>213</v>
      </c>
    </row>
    <row r="168" spans="1:5" s="66" customFormat="1" ht="25.15" customHeight="1" x14ac:dyDescent="0.2">
      <c r="A168" s="62" t="s">
        <v>521</v>
      </c>
      <c r="B168" s="67" t="s">
        <v>2213</v>
      </c>
      <c r="C168" s="68" t="s">
        <v>2214</v>
      </c>
      <c r="D168" s="65" t="s">
        <v>214</v>
      </c>
      <c r="E168" s="90" t="s">
        <v>216</v>
      </c>
    </row>
    <row r="169" spans="1:5" s="66" customFormat="1" ht="25.15" customHeight="1" x14ac:dyDescent="0.2">
      <c r="A169" s="62" t="s">
        <v>521</v>
      </c>
      <c r="B169" s="67" t="s">
        <v>2215</v>
      </c>
      <c r="C169" s="68" t="s">
        <v>2216</v>
      </c>
      <c r="D169" s="65" t="s">
        <v>217</v>
      </c>
      <c r="E169" s="90" t="s">
        <v>219</v>
      </c>
    </row>
    <row r="170" spans="1:5" s="66" customFormat="1" ht="25.15" customHeight="1" x14ac:dyDescent="0.2">
      <c r="A170" s="62" t="s">
        <v>521</v>
      </c>
      <c r="B170" s="67" t="s">
        <v>2217</v>
      </c>
      <c r="C170" s="68" t="s">
        <v>2218</v>
      </c>
      <c r="D170" s="65" t="s">
        <v>220</v>
      </c>
      <c r="E170" s="90" t="s">
        <v>222</v>
      </c>
    </row>
    <row r="171" spans="1:5" s="66" customFormat="1" ht="25.15" customHeight="1" x14ac:dyDescent="0.2">
      <c r="A171" s="62" t="s">
        <v>521</v>
      </c>
      <c r="B171" s="67" t="s">
        <v>2219</v>
      </c>
      <c r="C171" s="68" t="s">
        <v>2220</v>
      </c>
      <c r="D171" s="65" t="s">
        <v>223</v>
      </c>
      <c r="E171" s="90" t="s">
        <v>230</v>
      </c>
    </row>
    <row r="172" spans="1:5" s="66" customFormat="1" ht="25.15" customHeight="1" x14ac:dyDescent="0.2">
      <c r="A172" s="62" t="s">
        <v>521</v>
      </c>
      <c r="B172" s="67" t="s">
        <v>2221</v>
      </c>
      <c r="C172" s="68" t="s">
        <v>2222</v>
      </c>
      <c r="D172" s="65" t="s">
        <v>226</v>
      </c>
      <c r="E172" s="90" t="s">
        <v>225</v>
      </c>
    </row>
    <row r="173" spans="1:5" s="66" customFormat="1" ht="25.15" customHeight="1" x14ac:dyDescent="0.2">
      <c r="A173" s="62"/>
      <c r="B173" s="119" t="s">
        <v>2018</v>
      </c>
      <c r="C173" s="120" t="s">
        <v>2019</v>
      </c>
      <c r="D173" s="65" t="s">
        <v>2028</v>
      </c>
      <c r="E173" s="90"/>
    </row>
    <row r="174" spans="1:5" s="66" customFormat="1" ht="25.15" customHeight="1" x14ac:dyDescent="0.2">
      <c r="A174" s="62"/>
      <c r="B174" s="67" t="s">
        <v>235</v>
      </c>
      <c r="C174" s="68" t="s">
        <v>711</v>
      </c>
      <c r="D174" s="65" t="s">
        <v>234</v>
      </c>
      <c r="E174" s="90" t="s">
        <v>236</v>
      </c>
    </row>
    <row r="175" spans="1:5" s="66" customFormat="1" ht="25.15" customHeight="1" x14ac:dyDescent="0.2">
      <c r="A175" s="62"/>
      <c r="B175" s="67" t="s">
        <v>238</v>
      </c>
      <c r="C175" s="68" t="s">
        <v>712</v>
      </c>
      <c r="D175" s="65" t="s">
        <v>237</v>
      </c>
      <c r="E175" s="90" t="s">
        <v>239</v>
      </c>
    </row>
    <row r="176" spans="1:5" s="66" customFormat="1" ht="25.15" customHeight="1" x14ac:dyDescent="0.2">
      <c r="A176" s="62"/>
      <c r="B176" s="67" t="s">
        <v>241</v>
      </c>
      <c r="C176" s="68" t="s">
        <v>713</v>
      </c>
      <c r="D176" s="65" t="s">
        <v>240</v>
      </c>
      <c r="E176" s="90" t="s">
        <v>242</v>
      </c>
    </row>
    <row r="177" spans="1:5" s="66" customFormat="1" ht="25.15" customHeight="1" x14ac:dyDescent="0.2">
      <c r="A177" s="62"/>
      <c r="B177" s="67" t="s">
        <v>244</v>
      </c>
      <c r="C177" s="68" t="s">
        <v>714</v>
      </c>
      <c r="D177" s="65" t="s">
        <v>243</v>
      </c>
      <c r="E177" s="90" t="s">
        <v>245</v>
      </c>
    </row>
    <row r="178" spans="1:5" s="66" customFormat="1" ht="25.15" customHeight="1" x14ac:dyDescent="0.2">
      <c r="A178" s="62"/>
      <c r="B178" s="67" t="s">
        <v>247</v>
      </c>
      <c r="C178" s="68" t="s">
        <v>715</v>
      </c>
      <c r="D178" s="65" t="s">
        <v>246</v>
      </c>
      <c r="E178" s="90" t="s">
        <v>248</v>
      </c>
    </row>
    <row r="179" spans="1:5" s="66" customFormat="1" ht="25.15" customHeight="1" x14ac:dyDescent="0.2">
      <c r="A179" s="62"/>
      <c r="B179" s="67" t="s">
        <v>250</v>
      </c>
      <c r="C179" s="68" t="s">
        <v>716</v>
      </c>
      <c r="D179" s="65" t="s">
        <v>249</v>
      </c>
      <c r="E179" s="90" t="s">
        <v>251</v>
      </c>
    </row>
    <row r="180" spans="1:5" s="66" customFormat="1" ht="25.15" customHeight="1" x14ac:dyDescent="0.2">
      <c r="A180" s="62" t="s">
        <v>521</v>
      </c>
      <c r="B180" s="67" t="s">
        <v>253</v>
      </c>
      <c r="C180" s="68" t="s">
        <v>717</v>
      </c>
      <c r="D180" s="65" t="s">
        <v>252</v>
      </c>
      <c r="E180" s="90" t="s">
        <v>254</v>
      </c>
    </row>
    <row r="181" spans="1:5" s="66" customFormat="1" ht="25.15" customHeight="1" x14ac:dyDescent="0.2">
      <c r="A181" s="62"/>
      <c r="B181" s="117" t="s">
        <v>2020</v>
      </c>
      <c r="C181" s="118" t="s">
        <v>2021</v>
      </c>
      <c r="D181" s="65" t="s">
        <v>2028</v>
      </c>
      <c r="E181" s="90"/>
    </row>
    <row r="182" spans="1:5" s="66" customFormat="1" ht="25.15" customHeight="1" x14ac:dyDescent="0.2">
      <c r="A182" s="62"/>
      <c r="B182" s="119" t="s">
        <v>2022</v>
      </c>
      <c r="C182" s="120" t="s">
        <v>2023</v>
      </c>
      <c r="D182" s="65" t="s">
        <v>2028</v>
      </c>
      <c r="E182" s="90"/>
    </row>
    <row r="183" spans="1:5" s="66" customFormat="1" ht="25.15" customHeight="1" x14ac:dyDescent="0.2">
      <c r="A183" s="62"/>
      <c r="B183" s="119" t="s">
        <v>2024</v>
      </c>
      <c r="C183" s="120" t="s">
        <v>2025</v>
      </c>
      <c r="D183" s="65" t="s">
        <v>2028</v>
      </c>
      <c r="E183" s="90"/>
    </row>
    <row r="184" spans="1:5" s="66" customFormat="1" ht="25.15" customHeight="1" x14ac:dyDescent="0.2">
      <c r="A184" s="62"/>
      <c r="B184" s="67" t="s">
        <v>2026</v>
      </c>
      <c r="C184" s="68" t="s">
        <v>2027</v>
      </c>
      <c r="D184" s="65" t="s">
        <v>2028</v>
      </c>
      <c r="E184" s="90"/>
    </row>
    <row r="185" spans="1:5" s="66" customFormat="1" ht="25.15" customHeight="1" x14ac:dyDescent="0.2">
      <c r="A185" s="62"/>
      <c r="B185" s="67" t="s">
        <v>718</v>
      </c>
      <c r="C185" s="68" t="s">
        <v>719</v>
      </c>
      <c r="D185" s="65" t="s">
        <v>266</v>
      </c>
      <c r="E185" s="90" t="s">
        <v>267</v>
      </c>
    </row>
    <row r="186" spans="1:5" s="66" customFormat="1" ht="25.15" customHeight="1" x14ac:dyDescent="0.2">
      <c r="A186" s="62"/>
      <c r="B186" s="67" t="s">
        <v>720</v>
      </c>
      <c r="C186" s="68" t="s">
        <v>721</v>
      </c>
      <c r="D186" s="65" t="s">
        <v>266</v>
      </c>
      <c r="E186" s="90" t="s">
        <v>267</v>
      </c>
    </row>
    <row r="187" spans="1:5" s="66" customFormat="1" ht="25.15" customHeight="1" x14ac:dyDescent="0.2">
      <c r="A187" s="62"/>
      <c r="B187" s="67" t="s">
        <v>722</v>
      </c>
      <c r="C187" s="68" t="s">
        <v>723</v>
      </c>
      <c r="D187" s="65" t="s">
        <v>266</v>
      </c>
      <c r="E187" s="90" t="s">
        <v>267</v>
      </c>
    </row>
    <row r="188" spans="1:5" s="66" customFormat="1" ht="25.15" customHeight="1" x14ac:dyDescent="0.2">
      <c r="A188" s="62"/>
      <c r="B188" s="67" t="s">
        <v>724</v>
      </c>
      <c r="C188" s="68" t="s">
        <v>725</v>
      </c>
      <c r="D188" s="65" t="s">
        <v>266</v>
      </c>
      <c r="E188" s="90" t="s">
        <v>267</v>
      </c>
    </row>
    <row r="189" spans="1:5" s="66" customFormat="1" ht="25.15" customHeight="1" x14ac:dyDescent="0.2">
      <c r="A189" s="62" t="s">
        <v>521</v>
      </c>
      <c r="B189" s="67" t="s">
        <v>726</v>
      </c>
      <c r="C189" s="68" t="s">
        <v>727</v>
      </c>
      <c r="D189" s="65" t="s">
        <v>266</v>
      </c>
      <c r="E189" s="90" t="s">
        <v>267</v>
      </c>
    </row>
    <row r="190" spans="1:5" s="66" customFormat="1" ht="25.15" customHeight="1" x14ac:dyDescent="0.2">
      <c r="A190" s="62" t="s">
        <v>583</v>
      </c>
      <c r="B190" s="67" t="s">
        <v>728</v>
      </c>
      <c r="C190" s="68" t="s">
        <v>729</v>
      </c>
      <c r="D190" s="65" t="s">
        <v>266</v>
      </c>
      <c r="E190" s="90" t="s">
        <v>267</v>
      </c>
    </row>
    <row r="191" spans="1:5" s="66" customFormat="1" ht="25.15" customHeight="1" x14ac:dyDescent="0.2">
      <c r="A191" s="62"/>
      <c r="B191" s="119" t="s">
        <v>2029</v>
      </c>
      <c r="C191" s="120" t="s">
        <v>2030</v>
      </c>
      <c r="D191" s="65" t="s">
        <v>2028</v>
      </c>
      <c r="E191" s="90"/>
    </row>
    <row r="192" spans="1:5" s="66" customFormat="1" ht="25.15" customHeight="1" x14ac:dyDescent="0.2">
      <c r="A192" s="62"/>
      <c r="B192" s="67" t="s">
        <v>730</v>
      </c>
      <c r="C192" s="68" t="s">
        <v>731</v>
      </c>
      <c r="D192" s="65" t="s">
        <v>266</v>
      </c>
      <c r="E192" s="90" t="s">
        <v>267</v>
      </c>
    </row>
    <row r="193" spans="1:5" s="66" customFormat="1" ht="25.15" customHeight="1" x14ac:dyDescent="0.2">
      <c r="A193" s="62" t="s">
        <v>521</v>
      </c>
      <c r="B193" s="67" t="s">
        <v>732</v>
      </c>
      <c r="C193" s="68" t="s">
        <v>733</v>
      </c>
      <c r="D193" s="65" t="s">
        <v>266</v>
      </c>
      <c r="E193" s="90" t="s">
        <v>267</v>
      </c>
    </row>
    <row r="194" spans="1:5" s="61" customFormat="1" ht="25.15" customHeight="1" x14ac:dyDescent="0.2">
      <c r="A194" s="69" t="s">
        <v>583</v>
      </c>
      <c r="B194" s="67" t="s">
        <v>734</v>
      </c>
      <c r="C194" s="68" t="s">
        <v>735</v>
      </c>
      <c r="D194" s="65" t="s">
        <v>266</v>
      </c>
      <c r="E194" s="90" t="s">
        <v>267</v>
      </c>
    </row>
    <row r="195" spans="1:5" s="61" customFormat="1" ht="25.15" customHeight="1" x14ac:dyDescent="0.2">
      <c r="A195" s="69"/>
      <c r="B195" s="119" t="s">
        <v>2031</v>
      </c>
      <c r="C195" s="120" t="s">
        <v>2032</v>
      </c>
      <c r="D195" s="65" t="s">
        <v>2028</v>
      </c>
      <c r="E195" s="90"/>
    </row>
    <row r="196" spans="1:5" s="61" customFormat="1" ht="25.15" customHeight="1" x14ac:dyDescent="0.2">
      <c r="A196" s="69" t="s">
        <v>521</v>
      </c>
      <c r="B196" s="67" t="s">
        <v>736</v>
      </c>
      <c r="C196" s="68" t="s">
        <v>737</v>
      </c>
      <c r="D196" s="65" t="s">
        <v>258</v>
      </c>
      <c r="E196" s="90" t="s">
        <v>260</v>
      </c>
    </row>
    <row r="197" spans="1:5" s="71" customFormat="1" ht="25.15" customHeight="1" x14ac:dyDescent="0.2">
      <c r="A197" s="69" t="s">
        <v>521</v>
      </c>
      <c r="B197" s="67" t="s">
        <v>738</v>
      </c>
      <c r="C197" s="68" t="s">
        <v>739</v>
      </c>
      <c r="D197" s="65" t="s">
        <v>258</v>
      </c>
      <c r="E197" s="90" t="s">
        <v>260</v>
      </c>
    </row>
    <row r="198" spans="1:5" s="61" customFormat="1" ht="25.15" customHeight="1" x14ac:dyDescent="0.2">
      <c r="A198" s="69"/>
      <c r="B198" s="67" t="s">
        <v>740</v>
      </c>
      <c r="C198" s="68" t="s">
        <v>741</v>
      </c>
      <c r="D198" s="65" t="s">
        <v>258</v>
      </c>
      <c r="E198" s="90" t="s">
        <v>260</v>
      </c>
    </row>
    <row r="199" spans="1:5" s="71" customFormat="1" ht="25.15" customHeight="1" x14ac:dyDescent="0.2">
      <c r="A199" s="69"/>
      <c r="B199" s="67" t="s">
        <v>742</v>
      </c>
      <c r="C199" s="68" t="s">
        <v>743</v>
      </c>
      <c r="D199" s="65" t="s">
        <v>258</v>
      </c>
      <c r="E199" s="90" t="s">
        <v>260</v>
      </c>
    </row>
    <row r="200" spans="1:5" s="61" customFormat="1" ht="25.15" customHeight="1" x14ac:dyDescent="0.2">
      <c r="A200" s="69" t="s">
        <v>583</v>
      </c>
      <c r="B200" s="67" t="s">
        <v>744</v>
      </c>
      <c r="C200" s="68" t="s">
        <v>745</v>
      </c>
      <c r="D200" s="65" t="s">
        <v>258</v>
      </c>
      <c r="E200" s="90" t="s">
        <v>260</v>
      </c>
    </row>
    <row r="201" spans="1:5" s="71" customFormat="1" ht="25.15" customHeight="1" x14ac:dyDescent="0.2">
      <c r="A201" s="69" t="s">
        <v>583</v>
      </c>
      <c r="B201" s="67" t="s">
        <v>746</v>
      </c>
      <c r="C201" s="68" t="s">
        <v>747</v>
      </c>
      <c r="D201" s="65" t="s">
        <v>258</v>
      </c>
      <c r="E201" s="90" t="s">
        <v>260</v>
      </c>
    </row>
    <row r="202" spans="1:5" s="61" customFormat="1" ht="25.15" customHeight="1" x14ac:dyDescent="0.2">
      <c r="A202" s="69"/>
      <c r="B202" s="67" t="s">
        <v>748</v>
      </c>
      <c r="C202" s="68" t="s">
        <v>749</v>
      </c>
      <c r="D202" s="65" t="s">
        <v>261</v>
      </c>
      <c r="E202" s="90" t="s">
        <v>262</v>
      </c>
    </row>
    <row r="203" spans="1:5" s="61" customFormat="1" ht="25.15" customHeight="1" x14ac:dyDescent="0.2">
      <c r="A203" s="69"/>
      <c r="B203" s="67" t="s">
        <v>2033</v>
      </c>
      <c r="C203" s="68" t="s">
        <v>2034</v>
      </c>
      <c r="D203" s="65" t="s">
        <v>2028</v>
      </c>
      <c r="E203" s="90"/>
    </row>
    <row r="204" spans="1:5" s="61" customFormat="1" ht="25.15" customHeight="1" x14ac:dyDescent="0.2">
      <c r="A204" s="69"/>
      <c r="B204" s="63" t="s">
        <v>750</v>
      </c>
      <c r="C204" s="64" t="s">
        <v>751</v>
      </c>
      <c r="D204" s="65" t="s">
        <v>266</v>
      </c>
      <c r="E204" s="90" t="s">
        <v>267</v>
      </c>
    </row>
    <row r="205" spans="1:5" s="61" customFormat="1" ht="25.15" customHeight="1" x14ac:dyDescent="0.2">
      <c r="A205" s="69"/>
      <c r="B205" s="63" t="s">
        <v>752</v>
      </c>
      <c r="C205" s="64" t="s">
        <v>753</v>
      </c>
      <c r="D205" s="65" t="s">
        <v>266</v>
      </c>
      <c r="E205" s="90" t="s">
        <v>267</v>
      </c>
    </row>
    <row r="206" spans="1:5" s="61" customFormat="1" ht="25.15" customHeight="1" x14ac:dyDescent="0.2">
      <c r="A206" s="69"/>
      <c r="B206" s="63" t="s">
        <v>754</v>
      </c>
      <c r="C206" s="64" t="s">
        <v>755</v>
      </c>
      <c r="D206" s="65" t="s">
        <v>266</v>
      </c>
      <c r="E206" s="90" t="s">
        <v>267</v>
      </c>
    </row>
    <row r="207" spans="1:5" s="61" customFormat="1" ht="25.15" customHeight="1" x14ac:dyDescent="0.2">
      <c r="A207" s="69"/>
      <c r="B207" s="63" t="s">
        <v>756</v>
      </c>
      <c r="C207" s="64" t="s">
        <v>757</v>
      </c>
      <c r="D207" s="65" t="s">
        <v>266</v>
      </c>
      <c r="E207" s="90" t="s">
        <v>267</v>
      </c>
    </row>
    <row r="208" spans="1:5" s="61" customFormat="1" ht="25.15" customHeight="1" x14ac:dyDescent="0.2">
      <c r="A208" s="69"/>
      <c r="B208" s="63" t="s">
        <v>758</v>
      </c>
      <c r="C208" s="64" t="s">
        <v>759</v>
      </c>
      <c r="D208" s="65" t="s">
        <v>266</v>
      </c>
      <c r="E208" s="90" t="s">
        <v>267</v>
      </c>
    </row>
    <row r="209" spans="1:5" s="61" customFormat="1" ht="25.15" customHeight="1" x14ac:dyDescent="0.2">
      <c r="A209" s="69"/>
      <c r="B209" s="63" t="s">
        <v>760</v>
      </c>
      <c r="C209" s="64" t="s">
        <v>761</v>
      </c>
      <c r="D209" s="65" t="s">
        <v>266</v>
      </c>
      <c r="E209" s="90" t="s">
        <v>267</v>
      </c>
    </row>
    <row r="210" spans="1:5" s="61" customFormat="1" ht="25.15" customHeight="1" x14ac:dyDescent="0.2">
      <c r="A210" s="69"/>
      <c r="B210" s="63" t="s">
        <v>762</v>
      </c>
      <c r="C210" s="64" t="s">
        <v>763</v>
      </c>
      <c r="D210" s="65" t="s">
        <v>266</v>
      </c>
      <c r="E210" s="90" t="s">
        <v>267</v>
      </c>
    </row>
    <row r="211" spans="1:5" s="61" customFormat="1" ht="25.15" customHeight="1" x14ac:dyDescent="0.2">
      <c r="A211" s="69"/>
      <c r="B211" s="63" t="s">
        <v>764</v>
      </c>
      <c r="C211" s="64" t="s">
        <v>765</v>
      </c>
      <c r="D211" s="65" t="s">
        <v>266</v>
      </c>
      <c r="E211" s="90" t="s">
        <v>267</v>
      </c>
    </row>
    <row r="212" spans="1:5" s="61" customFormat="1" ht="25.15" customHeight="1" x14ac:dyDescent="0.2">
      <c r="A212" s="69"/>
      <c r="B212" s="67" t="s">
        <v>766</v>
      </c>
      <c r="C212" s="68" t="s">
        <v>767</v>
      </c>
      <c r="D212" s="65" t="s">
        <v>266</v>
      </c>
      <c r="E212" s="90" t="s">
        <v>267</v>
      </c>
    </row>
    <row r="213" spans="1:5" s="61" customFormat="1" ht="25.15" customHeight="1" x14ac:dyDescent="0.2">
      <c r="A213" s="69"/>
      <c r="B213" s="63" t="s">
        <v>768</v>
      </c>
      <c r="C213" s="64" t="s">
        <v>769</v>
      </c>
      <c r="D213" s="65" t="s">
        <v>266</v>
      </c>
      <c r="E213" s="90" t="s">
        <v>267</v>
      </c>
    </row>
    <row r="214" spans="1:5" s="61" customFormat="1" ht="25.15" customHeight="1" x14ac:dyDescent="0.2">
      <c r="A214" s="69"/>
      <c r="B214" s="119" t="s">
        <v>2035</v>
      </c>
      <c r="C214" s="120" t="s">
        <v>2036</v>
      </c>
      <c r="D214" s="65" t="s">
        <v>2028</v>
      </c>
      <c r="E214" s="90"/>
    </row>
    <row r="215" spans="1:5" s="66" customFormat="1" ht="25.15" customHeight="1" x14ac:dyDescent="0.2">
      <c r="A215" s="62" t="s">
        <v>521</v>
      </c>
      <c r="B215" s="67" t="s">
        <v>770</v>
      </c>
      <c r="C215" s="68" t="s">
        <v>771</v>
      </c>
      <c r="D215" s="65" t="s">
        <v>266</v>
      </c>
      <c r="E215" s="90" t="s">
        <v>267</v>
      </c>
    </row>
    <row r="216" spans="1:5" s="66" customFormat="1" ht="25.15" customHeight="1" x14ac:dyDescent="0.2">
      <c r="A216" s="62"/>
      <c r="B216" s="67" t="s">
        <v>772</v>
      </c>
      <c r="C216" s="68" t="s">
        <v>773</v>
      </c>
      <c r="D216" s="65" t="s">
        <v>266</v>
      </c>
      <c r="E216" s="90" t="s">
        <v>267</v>
      </c>
    </row>
    <row r="217" spans="1:5" s="66" customFormat="1" ht="25.15" customHeight="1" x14ac:dyDescent="0.2">
      <c r="A217" s="62" t="s">
        <v>587</v>
      </c>
      <c r="B217" s="67" t="s">
        <v>774</v>
      </c>
      <c r="C217" s="68" t="s">
        <v>775</v>
      </c>
      <c r="D217" s="65" t="s">
        <v>266</v>
      </c>
      <c r="E217" s="90" t="s">
        <v>267</v>
      </c>
    </row>
    <row r="218" spans="1:5" s="66" customFormat="1" ht="25.15" customHeight="1" x14ac:dyDescent="0.2">
      <c r="A218" s="62"/>
      <c r="B218" s="67" t="s">
        <v>776</v>
      </c>
      <c r="C218" s="68" t="s">
        <v>777</v>
      </c>
      <c r="D218" s="65" t="s">
        <v>266</v>
      </c>
      <c r="E218" s="90" t="s">
        <v>267</v>
      </c>
    </row>
    <row r="219" spans="1:5" s="66" customFormat="1" ht="25.15" customHeight="1" x14ac:dyDescent="0.2">
      <c r="A219" s="62"/>
      <c r="B219" s="67" t="s">
        <v>778</v>
      </c>
      <c r="C219" s="68" t="s">
        <v>779</v>
      </c>
      <c r="D219" s="65" t="s">
        <v>266</v>
      </c>
      <c r="E219" s="90" t="s">
        <v>267</v>
      </c>
    </row>
    <row r="220" spans="1:5" s="66" customFormat="1" ht="25.15" customHeight="1" x14ac:dyDescent="0.2">
      <c r="A220" s="62"/>
      <c r="B220" s="119" t="s">
        <v>2037</v>
      </c>
      <c r="C220" s="120" t="s">
        <v>2038</v>
      </c>
      <c r="D220" s="65" t="s">
        <v>2028</v>
      </c>
      <c r="E220" s="90"/>
    </row>
    <row r="221" spans="1:5" s="66" customFormat="1" ht="25.15" customHeight="1" x14ac:dyDescent="0.2">
      <c r="A221" s="62" t="s">
        <v>521</v>
      </c>
      <c r="B221" s="67" t="s">
        <v>780</v>
      </c>
      <c r="C221" s="68" t="s">
        <v>781</v>
      </c>
      <c r="D221" s="65" t="s">
        <v>266</v>
      </c>
      <c r="E221" s="90" t="s">
        <v>267</v>
      </c>
    </row>
    <row r="222" spans="1:5" s="66" customFormat="1" ht="25.15" customHeight="1" x14ac:dyDescent="0.2">
      <c r="A222" s="62"/>
      <c r="B222" s="67" t="s">
        <v>782</v>
      </c>
      <c r="C222" s="68" t="s">
        <v>783</v>
      </c>
      <c r="D222" s="65" t="s">
        <v>266</v>
      </c>
      <c r="E222" s="90" t="s">
        <v>267</v>
      </c>
    </row>
    <row r="223" spans="1:5" s="61" customFormat="1" ht="25.15" customHeight="1" x14ac:dyDescent="0.2">
      <c r="A223" s="69" t="s">
        <v>583</v>
      </c>
      <c r="B223" s="67" t="s">
        <v>784</v>
      </c>
      <c r="C223" s="68" t="s">
        <v>785</v>
      </c>
      <c r="D223" s="65" t="s">
        <v>266</v>
      </c>
      <c r="E223" s="90" t="s">
        <v>267</v>
      </c>
    </row>
    <row r="224" spans="1:5" s="61" customFormat="1" ht="25.15" customHeight="1" x14ac:dyDescent="0.2">
      <c r="A224" s="69"/>
      <c r="B224" s="67" t="s">
        <v>786</v>
      </c>
      <c r="C224" s="68" t="s">
        <v>787</v>
      </c>
      <c r="D224" s="65" t="s">
        <v>266</v>
      </c>
      <c r="E224" s="90" t="s">
        <v>267</v>
      </c>
    </row>
    <row r="225" spans="1:5" s="61" customFormat="1" ht="25.15" customHeight="1" x14ac:dyDescent="0.2">
      <c r="A225" s="69"/>
      <c r="B225" s="119" t="s">
        <v>2039</v>
      </c>
      <c r="C225" s="120" t="s">
        <v>2040</v>
      </c>
      <c r="D225" s="65" t="s">
        <v>2028</v>
      </c>
      <c r="E225" s="90"/>
    </row>
    <row r="226" spans="1:5" s="61" customFormat="1" ht="25.15" customHeight="1" x14ac:dyDescent="0.2">
      <c r="A226" s="69" t="s">
        <v>521</v>
      </c>
      <c r="B226" s="67" t="s">
        <v>788</v>
      </c>
      <c r="C226" s="68" t="s">
        <v>789</v>
      </c>
      <c r="D226" s="65" t="s">
        <v>266</v>
      </c>
      <c r="E226" s="90" t="s">
        <v>267</v>
      </c>
    </row>
    <row r="227" spans="1:5" s="61" customFormat="1" ht="25.15" customHeight="1" x14ac:dyDescent="0.2">
      <c r="A227" s="69"/>
      <c r="B227" s="67" t="s">
        <v>790</v>
      </c>
      <c r="C227" s="68" t="s">
        <v>791</v>
      </c>
      <c r="D227" s="65" t="s">
        <v>266</v>
      </c>
      <c r="E227" s="90" t="s">
        <v>267</v>
      </c>
    </row>
    <row r="228" spans="1:5" s="61" customFormat="1" ht="25.15" customHeight="1" x14ac:dyDescent="0.2">
      <c r="A228" s="69" t="s">
        <v>583</v>
      </c>
      <c r="B228" s="67" t="s">
        <v>792</v>
      </c>
      <c r="C228" s="68" t="s">
        <v>793</v>
      </c>
      <c r="D228" s="65" t="s">
        <v>266</v>
      </c>
      <c r="E228" s="90" t="s">
        <v>267</v>
      </c>
    </row>
    <row r="229" spans="1:5" s="61" customFormat="1" ht="25.15" customHeight="1" x14ac:dyDescent="0.2">
      <c r="A229" s="69"/>
      <c r="B229" s="67" t="s">
        <v>794</v>
      </c>
      <c r="C229" s="68" t="s">
        <v>795</v>
      </c>
      <c r="D229" s="65" t="s">
        <v>266</v>
      </c>
      <c r="E229" s="90" t="s">
        <v>267</v>
      </c>
    </row>
    <row r="230" spans="1:5" s="61" customFormat="1" ht="25.15" customHeight="1" x14ac:dyDescent="0.2">
      <c r="A230" s="69"/>
      <c r="B230" s="119" t="s">
        <v>2041</v>
      </c>
      <c r="C230" s="120" t="s">
        <v>2042</v>
      </c>
      <c r="D230" s="122" t="s">
        <v>2028</v>
      </c>
      <c r="E230" s="90"/>
    </row>
    <row r="231" spans="1:5" s="61" customFormat="1" ht="25.15" customHeight="1" x14ac:dyDescent="0.2">
      <c r="A231" s="69" t="s">
        <v>521</v>
      </c>
      <c r="B231" s="67" t="s">
        <v>796</v>
      </c>
      <c r="C231" s="68" t="s">
        <v>797</v>
      </c>
      <c r="D231" s="65" t="s">
        <v>266</v>
      </c>
      <c r="E231" s="90" t="s">
        <v>267</v>
      </c>
    </row>
    <row r="232" spans="1:5" s="61" customFormat="1" ht="25.15" customHeight="1" x14ac:dyDescent="0.2">
      <c r="A232" s="69"/>
      <c r="B232" s="67" t="s">
        <v>798</v>
      </c>
      <c r="C232" s="68" t="s">
        <v>799</v>
      </c>
      <c r="D232" s="65" t="s">
        <v>266</v>
      </c>
      <c r="E232" s="90" t="s">
        <v>267</v>
      </c>
    </row>
    <row r="233" spans="1:5" s="61" customFormat="1" ht="25.15" customHeight="1" x14ac:dyDescent="0.2">
      <c r="A233" s="69" t="s">
        <v>583</v>
      </c>
      <c r="B233" s="67" t="s">
        <v>800</v>
      </c>
      <c r="C233" s="68" t="s">
        <v>801</v>
      </c>
      <c r="D233" s="65" t="s">
        <v>266</v>
      </c>
      <c r="E233" s="90" t="s">
        <v>267</v>
      </c>
    </row>
    <row r="234" spans="1:5" s="61" customFormat="1" ht="25.15" customHeight="1" x14ac:dyDescent="0.2">
      <c r="A234" s="69"/>
      <c r="B234" s="67" t="s">
        <v>2043</v>
      </c>
      <c r="C234" s="68" t="s">
        <v>2044</v>
      </c>
      <c r="D234" s="65" t="s">
        <v>2028</v>
      </c>
      <c r="E234" s="90"/>
    </row>
    <row r="235" spans="1:5" s="61" customFormat="1" ht="25.15" customHeight="1" x14ac:dyDescent="0.2">
      <c r="A235" s="69"/>
      <c r="B235" s="63" t="s">
        <v>802</v>
      </c>
      <c r="C235" s="64" t="s">
        <v>803</v>
      </c>
      <c r="D235" s="65" t="s">
        <v>266</v>
      </c>
      <c r="E235" s="90" t="s">
        <v>267</v>
      </c>
    </row>
    <row r="236" spans="1:5" s="61" customFormat="1" ht="25.15" customHeight="1" x14ac:dyDescent="0.2">
      <c r="A236" s="69"/>
      <c r="B236" s="63" t="s">
        <v>804</v>
      </c>
      <c r="C236" s="64" t="s">
        <v>805</v>
      </c>
      <c r="D236" s="65" t="s">
        <v>266</v>
      </c>
      <c r="E236" s="90" t="s">
        <v>267</v>
      </c>
    </row>
    <row r="237" spans="1:5" s="61" customFormat="1" ht="25.15" customHeight="1" x14ac:dyDescent="0.2">
      <c r="A237" s="69"/>
      <c r="B237" s="63" t="s">
        <v>806</v>
      </c>
      <c r="C237" s="64" t="s">
        <v>807</v>
      </c>
      <c r="D237" s="65" t="s">
        <v>266</v>
      </c>
      <c r="E237" s="90" t="s">
        <v>267</v>
      </c>
    </row>
    <row r="238" spans="1:5" s="61" customFormat="1" ht="25.15" customHeight="1" x14ac:dyDescent="0.2">
      <c r="A238" s="69"/>
      <c r="B238" s="63" t="s">
        <v>808</v>
      </c>
      <c r="C238" s="64" t="s">
        <v>809</v>
      </c>
      <c r="D238" s="65" t="s">
        <v>266</v>
      </c>
      <c r="E238" s="90" t="s">
        <v>267</v>
      </c>
    </row>
    <row r="239" spans="1:5" s="61" customFormat="1" ht="25.15" customHeight="1" x14ac:dyDescent="0.2">
      <c r="A239" s="69"/>
      <c r="B239" s="67" t="s">
        <v>810</v>
      </c>
      <c r="C239" s="68" t="s">
        <v>811</v>
      </c>
      <c r="D239" s="65" t="s">
        <v>266</v>
      </c>
      <c r="E239" s="90" t="s">
        <v>267</v>
      </c>
    </row>
    <row r="240" spans="1:5" s="61" customFormat="1" ht="25.15" customHeight="1" x14ac:dyDescent="0.2">
      <c r="A240" s="69"/>
      <c r="B240" s="119" t="s">
        <v>2045</v>
      </c>
      <c r="C240" s="120" t="s">
        <v>2046</v>
      </c>
      <c r="D240" s="65" t="s">
        <v>2028</v>
      </c>
      <c r="E240" s="90"/>
    </row>
    <row r="241" spans="1:5" s="61" customFormat="1" ht="25.15" customHeight="1" x14ac:dyDescent="0.2">
      <c r="A241" s="69" t="s">
        <v>521</v>
      </c>
      <c r="B241" s="67" t="s">
        <v>812</v>
      </c>
      <c r="C241" s="68" t="s">
        <v>813</v>
      </c>
      <c r="D241" s="65" t="s">
        <v>266</v>
      </c>
      <c r="E241" s="90" t="s">
        <v>267</v>
      </c>
    </row>
    <row r="242" spans="1:5" s="66" customFormat="1" ht="25.15" customHeight="1" x14ac:dyDescent="0.2">
      <c r="A242" s="62"/>
      <c r="B242" s="67" t="s">
        <v>814</v>
      </c>
      <c r="C242" s="68" t="s">
        <v>815</v>
      </c>
      <c r="D242" s="65" t="s">
        <v>266</v>
      </c>
      <c r="E242" s="90" t="s">
        <v>267</v>
      </c>
    </row>
    <row r="243" spans="1:5" s="66" customFormat="1" ht="25.15" customHeight="1" x14ac:dyDescent="0.2">
      <c r="A243" s="62" t="s">
        <v>587</v>
      </c>
      <c r="B243" s="67" t="s">
        <v>816</v>
      </c>
      <c r="C243" s="68" t="s">
        <v>817</v>
      </c>
      <c r="D243" s="65" t="s">
        <v>266</v>
      </c>
      <c r="E243" s="90" t="s">
        <v>267</v>
      </c>
    </row>
    <row r="244" spans="1:5" s="66" customFormat="1" ht="25.15" customHeight="1" x14ac:dyDescent="0.2">
      <c r="A244" s="62"/>
      <c r="B244" s="67" t="s">
        <v>818</v>
      </c>
      <c r="C244" s="68" t="s">
        <v>819</v>
      </c>
      <c r="D244" s="65" t="s">
        <v>266</v>
      </c>
      <c r="E244" s="90" t="s">
        <v>267</v>
      </c>
    </row>
    <row r="245" spans="1:5" s="66" customFormat="1" ht="25.15" customHeight="1" x14ac:dyDescent="0.2">
      <c r="A245" s="62"/>
      <c r="B245" s="67" t="s">
        <v>820</v>
      </c>
      <c r="C245" s="68" t="s">
        <v>821</v>
      </c>
      <c r="D245" s="65" t="s">
        <v>266</v>
      </c>
      <c r="E245" s="90" t="s">
        <v>267</v>
      </c>
    </row>
    <row r="246" spans="1:5" s="66" customFormat="1" ht="25.15" customHeight="1" x14ac:dyDescent="0.2">
      <c r="A246" s="62"/>
      <c r="B246" s="119" t="s">
        <v>2047</v>
      </c>
      <c r="C246" s="120" t="s">
        <v>2048</v>
      </c>
      <c r="D246" s="65" t="s">
        <v>2028</v>
      </c>
      <c r="E246" s="90"/>
    </row>
    <row r="247" spans="1:5" s="66" customFormat="1" ht="25.15" customHeight="1" x14ac:dyDescent="0.2">
      <c r="A247" s="62" t="s">
        <v>521</v>
      </c>
      <c r="B247" s="67" t="s">
        <v>822</v>
      </c>
      <c r="C247" s="68" t="s">
        <v>823</v>
      </c>
      <c r="D247" s="65" t="s">
        <v>266</v>
      </c>
      <c r="E247" s="90" t="s">
        <v>267</v>
      </c>
    </row>
    <row r="248" spans="1:5" s="66" customFormat="1" ht="25.15" customHeight="1" x14ac:dyDescent="0.2">
      <c r="A248" s="62"/>
      <c r="B248" s="67" t="s">
        <v>824</v>
      </c>
      <c r="C248" s="68" t="s">
        <v>825</v>
      </c>
      <c r="D248" s="65" t="s">
        <v>266</v>
      </c>
      <c r="E248" s="90" t="s">
        <v>267</v>
      </c>
    </row>
    <row r="249" spans="1:5" s="66" customFormat="1" ht="25.15" customHeight="1" x14ac:dyDescent="0.2">
      <c r="A249" s="62" t="s">
        <v>583</v>
      </c>
      <c r="B249" s="67" t="s">
        <v>826</v>
      </c>
      <c r="C249" s="68" t="s">
        <v>827</v>
      </c>
      <c r="D249" s="65" t="s">
        <v>266</v>
      </c>
      <c r="E249" s="90" t="s">
        <v>267</v>
      </c>
    </row>
    <row r="250" spans="1:5" s="66" customFormat="1" ht="25.15" customHeight="1" x14ac:dyDescent="0.2">
      <c r="A250" s="62"/>
      <c r="B250" s="67" t="s">
        <v>828</v>
      </c>
      <c r="C250" s="68" t="s">
        <v>829</v>
      </c>
      <c r="D250" s="65" t="s">
        <v>266</v>
      </c>
      <c r="E250" s="90" t="s">
        <v>267</v>
      </c>
    </row>
    <row r="251" spans="1:5" s="66" customFormat="1" ht="25.15" customHeight="1" x14ac:dyDescent="0.2">
      <c r="A251" s="62"/>
      <c r="B251" s="67" t="s">
        <v>830</v>
      </c>
      <c r="C251" s="68" t="s">
        <v>831</v>
      </c>
      <c r="D251" s="65" t="s">
        <v>266</v>
      </c>
      <c r="E251" s="90" t="s">
        <v>267</v>
      </c>
    </row>
    <row r="252" spans="1:5" s="66" customFormat="1" ht="25.15" customHeight="1" x14ac:dyDescent="0.2">
      <c r="A252" s="62"/>
      <c r="B252" s="67" t="s">
        <v>832</v>
      </c>
      <c r="C252" s="68" t="s">
        <v>833</v>
      </c>
      <c r="D252" s="65" t="s">
        <v>266</v>
      </c>
      <c r="E252" s="90" t="s">
        <v>267</v>
      </c>
    </row>
    <row r="253" spans="1:5" s="66" customFormat="1" ht="25.15" customHeight="1" x14ac:dyDescent="0.2">
      <c r="A253" s="62"/>
      <c r="B253" s="119" t="s">
        <v>2049</v>
      </c>
      <c r="C253" s="120" t="s">
        <v>2050</v>
      </c>
      <c r="D253" s="65" t="s">
        <v>2028</v>
      </c>
      <c r="E253" s="90"/>
    </row>
    <row r="254" spans="1:5" s="66" customFormat="1" ht="25.15" customHeight="1" x14ac:dyDescent="0.2">
      <c r="A254" s="62" t="s">
        <v>521</v>
      </c>
      <c r="B254" s="67" t="s">
        <v>834</v>
      </c>
      <c r="C254" s="68" t="s">
        <v>835</v>
      </c>
      <c r="D254" s="65" t="s">
        <v>266</v>
      </c>
      <c r="E254" s="90" t="s">
        <v>267</v>
      </c>
    </row>
    <row r="255" spans="1:5" s="66" customFormat="1" ht="25.15" customHeight="1" x14ac:dyDescent="0.2">
      <c r="A255" s="62"/>
      <c r="B255" s="67" t="s">
        <v>836</v>
      </c>
      <c r="C255" s="68" t="s">
        <v>837</v>
      </c>
      <c r="D255" s="65" t="s">
        <v>266</v>
      </c>
      <c r="E255" s="90" t="s">
        <v>267</v>
      </c>
    </row>
    <row r="256" spans="1:5" s="66" customFormat="1" ht="25.15" customHeight="1" x14ac:dyDescent="0.2">
      <c r="A256" s="62" t="s">
        <v>583</v>
      </c>
      <c r="B256" s="67" t="s">
        <v>838</v>
      </c>
      <c r="C256" s="68" t="s">
        <v>839</v>
      </c>
      <c r="D256" s="65" t="s">
        <v>266</v>
      </c>
      <c r="E256" s="90" t="s">
        <v>267</v>
      </c>
    </row>
    <row r="257" spans="1:5" s="66" customFormat="1" ht="25.15" customHeight="1" x14ac:dyDescent="0.2">
      <c r="A257" s="62"/>
      <c r="B257" s="67" t="s">
        <v>840</v>
      </c>
      <c r="C257" s="68" t="s">
        <v>841</v>
      </c>
      <c r="D257" s="65" t="s">
        <v>266</v>
      </c>
      <c r="E257" s="90" t="s">
        <v>267</v>
      </c>
    </row>
    <row r="258" spans="1:5" s="66" customFormat="1" ht="25.15" customHeight="1" x14ac:dyDescent="0.2">
      <c r="A258" s="62"/>
      <c r="B258" s="67" t="s">
        <v>842</v>
      </c>
      <c r="C258" s="68" t="s">
        <v>843</v>
      </c>
      <c r="D258" s="65" t="s">
        <v>266</v>
      </c>
      <c r="E258" s="90" t="s">
        <v>267</v>
      </c>
    </row>
    <row r="259" spans="1:5" s="66" customFormat="1" ht="25.15" customHeight="1" x14ac:dyDescent="0.2">
      <c r="A259" s="62"/>
      <c r="B259" s="119" t="s">
        <v>264</v>
      </c>
      <c r="C259" s="120" t="s">
        <v>2051</v>
      </c>
      <c r="D259" s="65" t="s">
        <v>2028</v>
      </c>
      <c r="E259" s="90"/>
    </row>
    <row r="260" spans="1:5" s="66" customFormat="1" ht="25.15" customHeight="1" x14ac:dyDescent="0.2">
      <c r="A260" s="62" t="s">
        <v>521</v>
      </c>
      <c r="B260" s="67" t="s">
        <v>844</v>
      </c>
      <c r="C260" s="68" t="s">
        <v>845</v>
      </c>
      <c r="D260" s="65" t="s">
        <v>263</v>
      </c>
      <c r="E260" s="90" t="s">
        <v>265</v>
      </c>
    </row>
    <row r="261" spans="1:5" s="66" customFormat="1" ht="25.15" customHeight="1" x14ac:dyDescent="0.2">
      <c r="A261" s="62"/>
      <c r="B261" s="67" t="s">
        <v>846</v>
      </c>
      <c r="C261" s="68" t="s">
        <v>847</v>
      </c>
      <c r="D261" s="65" t="s">
        <v>263</v>
      </c>
      <c r="E261" s="90" t="s">
        <v>265</v>
      </c>
    </row>
    <row r="262" spans="1:5" s="66" customFormat="1" ht="25.15" customHeight="1" x14ac:dyDescent="0.2">
      <c r="A262" s="62" t="s">
        <v>583</v>
      </c>
      <c r="B262" s="67" t="s">
        <v>848</v>
      </c>
      <c r="C262" s="68" t="s">
        <v>849</v>
      </c>
      <c r="D262" s="65" t="s">
        <v>263</v>
      </c>
      <c r="E262" s="90" t="s">
        <v>265</v>
      </c>
    </row>
    <row r="263" spans="1:5" s="66" customFormat="1" ht="25.15" customHeight="1" x14ac:dyDescent="0.2">
      <c r="A263" s="62"/>
      <c r="B263" s="67" t="s">
        <v>850</v>
      </c>
      <c r="C263" s="68" t="s">
        <v>851</v>
      </c>
      <c r="D263" s="65" t="s">
        <v>263</v>
      </c>
      <c r="E263" s="90" t="s">
        <v>265</v>
      </c>
    </row>
    <row r="264" spans="1:5" s="66" customFormat="1" ht="25.15" customHeight="1" x14ac:dyDescent="0.2">
      <c r="A264" s="62"/>
      <c r="B264" s="119" t="s">
        <v>2052</v>
      </c>
      <c r="C264" s="120" t="s">
        <v>2053</v>
      </c>
      <c r="D264" s="65" t="s">
        <v>2028</v>
      </c>
      <c r="E264" s="90"/>
    </row>
    <row r="265" spans="1:5" s="66" customFormat="1" ht="25.15" customHeight="1" x14ac:dyDescent="0.2">
      <c r="A265" s="62"/>
      <c r="B265" s="67" t="s">
        <v>2054</v>
      </c>
      <c r="C265" s="68" t="s">
        <v>2055</v>
      </c>
      <c r="D265" s="65" t="s">
        <v>2028</v>
      </c>
      <c r="E265" s="90"/>
    </row>
    <row r="266" spans="1:5" s="61" customFormat="1" ht="25.15" customHeight="1" x14ac:dyDescent="0.2">
      <c r="A266" s="69" t="s">
        <v>521</v>
      </c>
      <c r="B266" s="63" t="s">
        <v>852</v>
      </c>
      <c r="C266" s="64" t="s">
        <v>853</v>
      </c>
      <c r="D266" s="65" t="s">
        <v>266</v>
      </c>
      <c r="E266" s="90" t="s">
        <v>267</v>
      </c>
    </row>
    <row r="267" spans="1:5" s="61" customFormat="1" ht="25.15" customHeight="1" x14ac:dyDescent="0.2">
      <c r="A267" s="69" t="s">
        <v>521</v>
      </c>
      <c r="B267" s="63" t="s">
        <v>854</v>
      </c>
      <c r="C267" s="64" t="s">
        <v>855</v>
      </c>
      <c r="D267" s="65" t="s">
        <v>266</v>
      </c>
      <c r="E267" s="90" t="s">
        <v>267</v>
      </c>
    </row>
    <row r="268" spans="1:5" s="66" customFormat="1" ht="25.15" customHeight="1" x14ac:dyDescent="0.2">
      <c r="A268" s="62"/>
      <c r="B268" s="67" t="s">
        <v>856</v>
      </c>
      <c r="C268" s="68" t="s">
        <v>857</v>
      </c>
      <c r="D268" s="65" t="s">
        <v>266</v>
      </c>
      <c r="E268" s="90" t="s">
        <v>267</v>
      </c>
    </row>
    <row r="269" spans="1:5" s="76" customFormat="1" ht="25.15" customHeight="1" x14ac:dyDescent="0.2">
      <c r="A269" s="62" t="s">
        <v>583</v>
      </c>
      <c r="B269" s="67" t="s">
        <v>858</v>
      </c>
      <c r="C269" s="68" t="s">
        <v>859</v>
      </c>
      <c r="D269" s="91" t="s">
        <v>266</v>
      </c>
      <c r="E269" s="92" t="s">
        <v>267</v>
      </c>
    </row>
    <row r="270" spans="1:5" s="66" customFormat="1" ht="25.15" customHeight="1" x14ac:dyDescent="0.2">
      <c r="A270" s="62" t="s">
        <v>587</v>
      </c>
      <c r="B270" s="67" t="s">
        <v>860</v>
      </c>
      <c r="C270" s="68" t="s">
        <v>861</v>
      </c>
      <c r="D270" s="65" t="s">
        <v>266</v>
      </c>
      <c r="E270" s="90" t="s">
        <v>267</v>
      </c>
    </row>
    <row r="271" spans="1:5" s="66" customFormat="1" ht="25.15" customHeight="1" x14ac:dyDescent="0.2">
      <c r="A271" s="62"/>
      <c r="B271" s="67" t="s">
        <v>862</v>
      </c>
      <c r="C271" s="68" t="s">
        <v>863</v>
      </c>
      <c r="D271" s="65" t="s">
        <v>266</v>
      </c>
      <c r="E271" s="90" t="s">
        <v>267</v>
      </c>
    </row>
    <row r="272" spans="1:5" s="66" customFormat="1" ht="25.15" customHeight="1" x14ac:dyDescent="0.2">
      <c r="A272" s="62"/>
      <c r="B272" s="67" t="s">
        <v>864</v>
      </c>
      <c r="C272" s="68" t="s">
        <v>865</v>
      </c>
      <c r="D272" s="65" t="s">
        <v>266</v>
      </c>
      <c r="E272" s="90" t="s">
        <v>267</v>
      </c>
    </row>
    <row r="273" spans="1:5" s="66" customFormat="1" ht="25.15" customHeight="1" x14ac:dyDescent="0.2">
      <c r="A273" s="62"/>
      <c r="B273" s="119" t="s">
        <v>292</v>
      </c>
      <c r="C273" s="120" t="s">
        <v>2056</v>
      </c>
      <c r="D273" s="65" t="s">
        <v>2028</v>
      </c>
      <c r="E273" s="90"/>
    </row>
    <row r="274" spans="1:5" s="66" customFormat="1" ht="25.15" customHeight="1" x14ac:dyDescent="0.2">
      <c r="A274" s="62"/>
      <c r="B274" s="67" t="s">
        <v>866</v>
      </c>
      <c r="C274" s="68" t="s">
        <v>867</v>
      </c>
      <c r="D274" s="65" t="s">
        <v>291</v>
      </c>
      <c r="E274" s="90" t="s">
        <v>293</v>
      </c>
    </row>
    <row r="275" spans="1:5" s="66" customFormat="1" ht="25.15" customHeight="1" x14ac:dyDescent="0.2">
      <c r="A275" s="62"/>
      <c r="B275" s="67" t="s">
        <v>868</v>
      </c>
      <c r="C275" s="68" t="s">
        <v>869</v>
      </c>
      <c r="D275" s="65" t="s">
        <v>291</v>
      </c>
      <c r="E275" s="90" t="s">
        <v>293</v>
      </c>
    </row>
    <row r="276" spans="1:5" s="66" customFormat="1" ht="25.15" customHeight="1" x14ac:dyDescent="0.2">
      <c r="A276" s="62"/>
      <c r="B276" s="67" t="s">
        <v>870</v>
      </c>
      <c r="C276" s="68" t="s">
        <v>871</v>
      </c>
      <c r="D276" s="65" t="s">
        <v>291</v>
      </c>
      <c r="E276" s="90" t="s">
        <v>293</v>
      </c>
    </row>
    <row r="277" spans="1:5" s="66" customFormat="1" ht="25.15" customHeight="1" x14ac:dyDescent="0.2">
      <c r="A277" s="62"/>
      <c r="B277" s="67" t="s">
        <v>872</v>
      </c>
      <c r="C277" s="68" t="s">
        <v>873</v>
      </c>
      <c r="D277" s="65" t="s">
        <v>291</v>
      </c>
      <c r="E277" s="90" t="s">
        <v>293</v>
      </c>
    </row>
    <row r="278" spans="1:5" s="66" customFormat="1" ht="25.15" customHeight="1" x14ac:dyDescent="0.2">
      <c r="A278" s="62" t="s">
        <v>521</v>
      </c>
      <c r="B278" s="67" t="s">
        <v>874</v>
      </c>
      <c r="C278" s="68" t="s">
        <v>875</v>
      </c>
      <c r="D278" s="65" t="s">
        <v>291</v>
      </c>
      <c r="E278" s="90" t="s">
        <v>293</v>
      </c>
    </row>
    <row r="279" spans="1:5" s="66" customFormat="1" ht="25.15" customHeight="1" x14ac:dyDescent="0.2">
      <c r="A279" s="62"/>
      <c r="B279" s="67" t="s">
        <v>876</v>
      </c>
      <c r="C279" s="68" t="s">
        <v>877</v>
      </c>
      <c r="D279" s="65" t="s">
        <v>291</v>
      </c>
      <c r="E279" s="90" t="s">
        <v>293</v>
      </c>
    </row>
    <row r="280" spans="1:5" s="66" customFormat="1" ht="25.15" customHeight="1" x14ac:dyDescent="0.2">
      <c r="A280" s="62" t="s">
        <v>521</v>
      </c>
      <c r="B280" s="67" t="s">
        <v>878</v>
      </c>
      <c r="C280" s="68" t="s">
        <v>879</v>
      </c>
      <c r="D280" s="65" t="s">
        <v>291</v>
      </c>
      <c r="E280" s="90" t="s">
        <v>293</v>
      </c>
    </row>
    <row r="281" spans="1:5" s="66" customFormat="1" ht="25.15" customHeight="1" x14ac:dyDescent="0.2">
      <c r="A281" s="62"/>
      <c r="B281" s="119" t="s">
        <v>2057</v>
      </c>
      <c r="C281" s="120" t="s">
        <v>2058</v>
      </c>
      <c r="D281" s="65" t="s">
        <v>2028</v>
      </c>
      <c r="E281" s="90"/>
    </row>
    <row r="282" spans="1:5" s="66" customFormat="1" ht="25.15" customHeight="1" x14ac:dyDescent="0.2">
      <c r="A282" s="62"/>
      <c r="B282" s="67" t="s">
        <v>880</v>
      </c>
      <c r="C282" s="68" t="s">
        <v>881</v>
      </c>
      <c r="D282" s="65" t="s">
        <v>271</v>
      </c>
      <c r="E282" s="90" t="s">
        <v>272</v>
      </c>
    </row>
    <row r="283" spans="1:5" s="66" customFormat="1" ht="25.15" customHeight="1" x14ac:dyDescent="0.2">
      <c r="A283" s="62"/>
      <c r="B283" s="67" t="s">
        <v>882</v>
      </c>
      <c r="C283" s="68" t="s">
        <v>883</v>
      </c>
      <c r="D283" s="65" t="s">
        <v>266</v>
      </c>
      <c r="E283" s="90" t="s">
        <v>267</v>
      </c>
    </row>
    <row r="284" spans="1:5" s="66" customFormat="1" ht="25.15" customHeight="1" x14ac:dyDescent="0.2">
      <c r="A284" s="62"/>
      <c r="B284" s="67" t="s">
        <v>884</v>
      </c>
      <c r="C284" s="68" t="s">
        <v>885</v>
      </c>
      <c r="D284" s="65" t="s">
        <v>266</v>
      </c>
      <c r="E284" s="90" t="s">
        <v>267</v>
      </c>
    </row>
    <row r="285" spans="1:5" s="66" customFormat="1" ht="25.15" customHeight="1" x14ac:dyDescent="0.2">
      <c r="A285" s="62"/>
      <c r="B285" s="67" t="s">
        <v>886</v>
      </c>
      <c r="C285" s="68" t="s">
        <v>887</v>
      </c>
      <c r="D285" s="65" t="s">
        <v>266</v>
      </c>
      <c r="E285" s="90" t="s">
        <v>267</v>
      </c>
    </row>
    <row r="286" spans="1:5" s="66" customFormat="1" ht="25.15" customHeight="1" x14ac:dyDescent="0.2">
      <c r="A286" s="62"/>
      <c r="B286" s="67" t="s">
        <v>888</v>
      </c>
      <c r="C286" s="68" t="s">
        <v>889</v>
      </c>
      <c r="D286" s="65" t="s">
        <v>266</v>
      </c>
      <c r="E286" s="90" t="s">
        <v>267</v>
      </c>
    </row>
    <row r="287" spans="1:5" s="66" customFormat="1" ht="25.15" customHeight="1" x14ac:dyDescent="0.2">
      <c r="A287" s="62" t="s">
        <v>521</v>
      </c>
      <c r="B287" s="67" t="s">
        <v>890</v>
      </c>
      <c r="C287" s="68" t="s">
        <v>891</v>
      </c>
      <c r="D287" s="65" t="s">
        <v>266</v>
      </c>
      <c r="E287" s="90" t="s">
        <v>267</v>
      </c>
    </row>
    <row r="288" spans="1:5" s="66" customFormat="1" ht="25.15" customHeight="1" x14ac:dyDescent="0.2">
      <c r="A288" s="62"/>
      <c r="B288" s="119" t="s">
        <v>2059</v>
      </c>
      <c r="C288" s="120" t="s">
        <v>2060</v>
      </c>
      <c r="D288" s="65" t="s">
        <v>2028</v>
      </c>
      <c r="E288" s="90"/>
    </row>
    <row r="289" spans="1:5" s="61" customFormat="1" ht="25.15" customHeight="1" x14ac:dyDescent="0.2">
      <c r="A289" s="69" t="s">
        <v>521</v>
      </c>
      <c r="B289" s="67" t="s">
        <v>892</v>
      </c>
      <c r="C289" s="68" t="s">
        <v>893</v>
      </c>
      <c r="D289" s="65" t="s">
        <v>273</v>
      </c>
      <c r="E289" s="90" t="s">
        <v>275</v>
      </c>
    </row>
    <row r="290" spans="1:5" s="61" customFormat="1" ht="25.15" customHeight="1" x14ac:dyDescent="0.2">
      <c r="A290" s="69"/>
      <c r="B290" s="67" t="s">
        <v>894</v>
      </c>
      <c r="C290" s="68" t="s">
        <v>895</v>
      </c>
      <c r="D290" s="65" t="s">
        <v>273</v>
      </c>
      <c r="E290" s="90" t="s">
        <v>275</v>
      </c>
    </row>
    <row r="291" spans="1:5" s="61" customFormat="1" ht="25.15" customHeight="1" x14ac:dyDescent="0.2">
      <c r="A291" s="69"/>
      <c r="B291" s="67" t="s">
        <v>2061</v>
      </c>
      <c r="C291" s="68" t="s">
        <v>2062</v>
      </c>
      <c r="D291" s="65" t="s">
        <v>2028</v>
      </c>
      <c r="E291" s="90"/>
    </row>
    <row r="292" spans="1:5" s="61" customFormat="1" ht="25.15" customHeight="1" x14ac:dyDescent="0.2">
      <c r="A292" s="69"/>
      <c r="B292" s="63" t="s">
        <v>896</v>
      </c>
      <c r="C292" s="64" t="s">
        <v>897</v>
      </c>
      <c r="D292" s="65" t="s">
        <v>273</v>
      </c>
      <c r="E292" s="90" t="s">
        <v>275</v>
      </c>
    </row>
    <row r="293" spans="1:5" s="61" customFormat="1" ht="25.15" customHeight="1" x14ac:dyDescent="0.2">
      <c r="A293" s="69"/>
      <c r="B293" s="63" t="s">
        <v>898</v>
      </c>
      <c r="C293" s="64" t="s">
        <v>899</v>
      </c>
      <c r="D293" s="65" t="s">
        <v>273</v>
      </c>
      <c r="E293" s="90" t="s">
        <v>275</v>
      </c>
    </row>
    <row r="294" spans="1:5" s="61" customFormat="1" ht="25.15" customHeight="1" x14ac:dyDescent="0.2">
      <c r="A294" s="69"/>
      <c r="B294" s="63" t="s">
        <v>900</v>
      </c>
      <c r="C294" s="64" t="s">
        <v>901</v>
      </c>
      <c r="D294" s="65" t="s">
        <v>273</v>
      </c>
      <c r="E294" s="90" t="s">
        <v>275</v>
      </c>
    </row>
    <row r="295" spans="1:5" s="61" customFormat="1" ht="25.15" customHeight="1" x14ac:dyDescent="0.2">
      <c r="A295" s="69"/>
      <c r="B295" s="63" t="s">
        <v>393</v>
      </c>
      <c r="C295" s="64" t="s">
        <v>902</v>
      </c>
      <c r="D295" s="65" t="s">
        <v>392</v>
      </c>
      <c r="E295" s="90" t="s">
        <v>394</v>
      </c>
    </row>
    <row r="296" spans="1:5" s="61" customFormat="1" ht="25.15" customHeight="1" x14ac:dyDescent="0.2">
      <c r="A296" s="69"/>
      <c r="B296" s="63" t="s">
        <v>903</v>
      </c>
      <c r="C296" s="64" t="s">
        <v>904</v>
      </c>
      <c r="D296" s="65" t="s">
        <v>392</v>
      </c>
      <c r="E296" s="90" t="s">
        <v>394</v>
      </c>
    </row>
    <row r="297" spans="1:5" s="61" customFormat="1" ht="25.15" customHeight="1" x14ac:dyDescent="0.2">
      <c r="A297" s="69"/>
      <c r="B297" s="63" t="s">
        <v>905</v>
      </c>
      <c r="C297" s="64" t="s">
        <v>906</v>
      </c>
      <c r="D297" s="65" t="s">
        <v>392</v>
      </c>
      <c r="E297" s="90" t="s">
        <v>394</v>
      </c>
    </row>
    <row r="298" spans="1:5" s="61" customFormat="1" ht="25.15" customHeight="1" x14ac:dyDescent="0.2">
      <c r="A298" s="69"/>
      <c r="B298" s="67" t="s">
        <v>2063</v>
      </c>
      <c r="C298" s="68" t="s">
        <v>2064</v>
      </c>
      <c r="D298" s="65" t="s">
        <v>2028</v>
      </c>
      <c r="E298" s="90"/>
    </row>
    <row r="299" spans="1:5" s="61" customFormat="1" ht="25.15" customHeight="1" x14ac:dyDescent="0.2">
      <c r="A299" s="69" t="s">
        <v>521</v>
      </c>
      <c r="B299" s="63" t="s">
        <v>907</v>
      </c>
      <c r="C299" s="64" t="s">
        <v>908</v>
      </c>
      <c r="D299" s="65" t="s">
        <v>392</v>
      </c>
      <c r="E299" s="90" t="s">
        <v>394</v>
      </c>
    </row>
    <row r="300" spans="1:5" s="61" customFormat="1" ht="25.15" customHeight="1" x14ac:dyDescent="0.2">
      <c r="A300" s="69"/>
      <c r="B300" s="63" t="s">
        <v>909</v>
      </c>
      <c r="C300" s="64" t="s">
        <v>910</v>
      </c>
      <c r="D300" s="65" t="s">
        <v>392</v>
      </c>
      <c r="E300" s="90" t="s">
        <v>394</v>
      </c>
    </row>
    <row r="301" spans="1:5" s="61" customFormat="1" ht="25.15" customHeight="1" x14ac:dyDescent="0.2">
      <c r="A301" s="69" t="s">
        <v>587</v>
      </c>
      <c r="B301" s="63" t="s">
        <v>911</v>
      </c>
      <c r="C301" s="64" t="s">
        <v>912</v>
      </c>
      <c r="D301" s="65" t="s">
        <v>392</v>
      </c>
      <c r="E301" s="90" t="s">
        <v>394</v>
      </c>
    </row>
    <row r="302" spans="1:5" s="61" customFormat="1" ht="25.15" customHeight="1" x14ac:dyDescent="0.2">
      <c r="A302" s="69"/>
      <c r="B302" s="119" t="s">
        <v>2065</v>
      </c>
      <c r="C302" s="120" t="s">
        <v>2066</v>
      </c>
      <c r="D302" s="65" t="s">
        <v>2028</v>
      </c>
      <c r="E302" s="90"/>
    </row>
    <row r="303" spans="1:5" s="61" customFormat="1" ht="25.15" customHeight="1" x14ac:dyDescent="0.2">
      <c r="A303" s="69" t="s">
        <v>521</v>
      </c>
      <c r="B303" s="67" t="s">
        <v>913</v>
      </c>
      <c r="C303" s="68" t="s">
        <v>914</v>
      </c>
      <c r="D303" s="65" t="s">
        <v>276</v>
      </c>
      <c r="E303" s="90" t="s">
        <v>278</v>
      </c>
    </row>
    <row r="304" spans="1:5" s="61" customFormat="1" ht="25.15" customHeight="1" x14ac:dyDescent="0.2">
      <c r="A304" s="69"/>
      <c r="B304" s="67" t="s">
        <v>915</v>
      </c>
      <c r="C304" s="68" t="s">
        <v>916</v>
      </c>
      <c r="D304" s="65" t="s">
        <v>276</v>
      </c>
      <c r="E304" s="90" t="s">
        <v>278</v>
      </c>
    </row>
    <row r="305" spans="1:5" s="61" customFormat="1" ht="25.15" customHeight="1" x14ac:dyDescent="0.2">
      <c r="A305" s="69" t="s">
        <v>587</v>
      </c>
      <c r="B305" s="67" t="s">
        <v>917</v>
      </c>
      <c r="C305" s="68" t="s">
        <v>918</v>
      </c>
      <c r="D305" s="65" t="s">
        <v>276</v>
      </c>
      <c r="E305" s="90" t="s">
        <v>278</v>
      </c>
    </row>
    <row r="306" spans="1:5" s="61" customFormat="1" ht="25.15" customHeight="1" x14ac:dyDescent="0.2">
      <c r="A306" s="69"/>
      <c r="B306" s="67" t="s">
        <v>919</v>
      </c>
      <c r="C306" s="68" t="s">
        <v>920</v>
      </c>
      <c r="D306" s="65" t="s">
        <v>276</v>
      </c>
      <c r="E306" s="90" t="s">
        <v>278</v>
      </c>
    </row>
    <row r="307" spans="1:5" s="66" customFormat="1" ht="25.15" customHeight="1" x14ac:dyDescent="0.2">
      <c r="A307" s="62"/>
      <c r="B307" s="67" t="s">
        <v>921</v>
      </c>
      <c r="C307" s="68" t="s">
        <v>922</v>
      </c>
      <c r="D307" s="65" t="s">
        <v>266</v>
      </c>
      <c r="E307" s="90" t="s">
        <v>267</v>
      </c>
    </row>
    <row r="308" spans="1:5" s="66" customFormat="1" ht="25.15" customHeight="1" x14ac:dyDescent="0.2">
      <c r="A308" s="62" t="s">
        <v>521</v>
      </c>
      <c r="B308" s="67" t="s">
        <v>923</v>
      </c>
      <c r="C308" s="68" t="s">
        <v>924</v>
      </c>
      <c r="D308" s="65" t="s">
        <v>266</v>
      </c>
      <c r="E308" s="90" t="s">
        <v>267</v>
      </c>
    </row>
    <row r="309" spans="1:5" s="66" customFormat="1" ht="25.15" customHeight="1" x14ac:dyDescent="0.2">
      <c r="A309" s="62" t="s">
        <v>587</v>
      </c>
      <c r="B309" s="67" t="s">
        <v>925</v>
      </c>
      <c r="C309" s="68" t="s">
        <v>926</v>
      </c>
      <c r="D309" s="65" t="s">
        <v>266</v>
      </c>
      <c r="E309" s="90" t="s">
        <v>267</v>
      </c>
    </row>
    <row r="310" spans="1:5" s="66" customFormat="1" ht="25.15" customHeight="1" x14ac:dyDescent="0.2">
      <c r="A310" s="73"/>
      <c r="B310" s="119" t="s">
        <v>2067</v>
      </c>
      <c r="C310" s="120" t="s">
        <v>2068</v>
      </c>
      <c r="D310" s="65" t="s">
        <v>2028</v>
      </c>
      <c r="E310" s="90"/>
    </row>
    <row r="311" spans="1:5" s="66" customFormat="1" ht="25.15" customHeight="1" x14ac:dyDescent="0.2">
      <c r="A311" s="73"/>
      <c r="B311" s="119" t="s">
        <v>2069</v>
      </c>
      <c r="C311" s="120" t="s">
        <v>2070</v>
      </c>
      <c r="D311" s="65" t="s">
        <v>2028</v>
      </c>
      <c r="E311" s="90"/>
    </row>
    <row r="312" spans="1:5" s="66" customFormat="1" ht="25.15" customHeight="1" x14ac:dyDescent="0.2">
      <c r="A312" s="62"/>
      <c r="B312" s="67" t="s">
        <v>301</v>
      </c>
      <c r="C312" s="68" t="s">
        <v>929</v>
      </c>
      <c r="D312" s="65" t="s">
        <v>300</v>
      </c>
      <c r="E312" s="90" t="s">
        <v>302</v>
      </c>
    </row>
    <row r="313" spans="1:5" s="66" customFormat="1" ht="25.15" customHeight="1" x14ac:dyDescent="0.2">
      <c r="A313" s="62"/>
      <c r="B313" s="67" t="s">
        <v>304</v>
      </c>
      <c r="C313" s="68" t="s">
        <v>930</v>
      </c>
      <c r="D313" s="65" t="s">
        <v>303</v>
      </c>
      <c r="E313" s="90" t="s">
        <v>305</v>
      </c>
    </row>
    <row r="314" spans="1:5" s="66" customFormat="1" ht="25.15" customHeight="1" x14ac:dyDescent="0.2">
      <c r="A314" s="62"/>
      <c r="B314" s="67" t="s">
        <v>1753</v>
      </c>
      <c r="C314" s="68" t="s">
        <v>1756</v>
      </c>
      <c r="D314" s="65" t="s">
        <v>2028</v>
      </c>
      <c r="E314" s="90"/>
    </row>
    <row r="315" spans="1:5" s="76" customFormat="1" ht="25.15" customHeight="1" x14ac:dyDescent="0.2">
      <c r="A315" s="73"/>
      <c r="B315" s="67" t="s">
        <v>931</v>
      </c>
      <c r="C315" s="68" t="s">
        <v>932</v>
      </c>
      <c r="D315" s="65" t="s">
        <v>306</v>
      </c>
      <c r="E315" s="90" t="s">
        <v>1245</v>
      </c>
    </row>
    <row r="316" spans="1:5" s="76" customFormat="1" ht="25.15" customHeight="1" x14ac:dyDescent="0.2">
      <c r="A316" s="73"/>
      <c r="B316" s="67" t="s">
        <v>933</v>
      </c>
      <c r="C316" s="68" t="s">
        <v>934</v>
      </c>
      <c r="D316" s="65" t="s">
        <v>306</v>
      </c>
      <c r="E316" s="90" t="s">
        <v>1245</v>
      </c>
    </row>
    <row r="317" spans="1:5" s="66" customFormat="1" ht="25.15" customHeight="1" x14ac:dyDescent="0.2">
      <c r="A317" s="62"/>
      <c r="B317" s="67" t="s">
        <v>308</v>
      </c>
      <c r="C317" s="68" t="s">
        <v>935</v>
      </c>
      <c r="D317" s="65" t="s">
        <v>307</v>
      </c>
      <c r="E317" s="90" t="s">
        <v>309</v>
      </c>
    </row>
    <row r="318" spans="1:5" s="66" customFormat="1" ht="25.15" customHeight="1" x14ac:dyDescent="0.2">
      <c r="A318" s="62"/>
      <c r="B318" s="67" t="s">
        <v>311</v>
      </c>
      <c r="C318" s="68" t="s">
        <v>936</v>
      </c>
      <c r="D318" s="65" t="s">
        <v>310</v>
      </c>
      <c r="E318" s="90" t="s">
        <v>312</v>
      </c>
    </row>
    <row r="319" spans="1:5" s="66" customFormat="1" ht="25.15" customHeight="1" x14ac:dyDescent="0.2">
      <c r="A319" s="62"/>
      <c r="B319" s="67" t="s">
        <v>314</v>
      </c>
      <c r="C319" s="68" t="s">
        <v>937</v>
      </c>
      <c r="D319" s="65" t="s">
        <v>313</v>
      </c>
      <c r="E319" s="90" t="s">
        <v>315</v>
      </c>
    </row>
    <row r="320" spans="1:5" s="66" customFormat="1" ht="25.15" customHeight="1" x14ac:dyDescent="0.2">
      <c r="A320" s="62"/>
      <c r="B320" s="67" t="s">
        <v>317</v>
      </c>
      <c r="C320" s="68" t="s">
        <v>938</v>
      </c>
      <c r="D320" s="65" t="s">
        <v>316</v>
      </c>
      <c r="E320" s="90" t="s">
        <v>318</v>
      </c>
    </row>
    <row r="321" spans="1:5" s="66" customFormat="1" ht="25.15" customHeight="1" x14ac:dyDescent="0.2">
      <c r="A321" s="62"/>
      <c r="B321" s="67" t="s">
        <v>320</v>
      </c>
      <c r="C321" s="68" t="s">
        <v>939</v>
      </c>
      <c r="D321" s="65" t="s">
        <v>319</v>
      </c>
      <c r="E321" s="90" t="s">
        <v>321</v>
      </c>
    </row>
    <row r="322" spans="1:5" s="66" customFormat="1" ht="25.15" customHeight="1" x14ac:dyDescent="0.2">
      <c r="A322" s="62"/>
      <c r="B322" s="67" t="s">
        <v>323</v>
      </c>
      <c r="C322" s="68" t="s">
        <v>940</v>
      </c>
      <c r="D322" s="65" t="s">
        <v>322</v>
      </c>
      <c r="E322" s="90" t="s">
        <v>324</v>
      </c>
    </row>
    <row r="323" spans="1:5" s="66" customFormat="1" ht="25.15" customHeight="1" x14ac:dyDescent="0.2">
      <c r="A323" s="62"/>
      <c r="B323" s="67" t="s">
        <v>326</v>
      </c>
      <c r="C323" s="68" t="s">
        <v>941</v>
      </c>
      <c r="D323" s="65" t="s">
        <v>325</v>
      </c>
      <c r="E323" s="90" t="s">
        <v>327</v>
      </c>
    </row>
    <row r="324" spans="1:5" s="66" customFormat="1" ht="25.15" customHeight="1" x14ac:dyDescent="0.2">
      <c r="A324" s="62"/>
      <c r="B324" s="67" t="s">
        <v>2071</v>
      </c>
      <c r="C324" s="68" t="s">
        <v>2072</v>
      </c>
      <c r="D324" s="65" t="s">
        <v>2028</v>
      </c>
      <c r="E324" s="90"/>
    </row>
    <row r="325" spans="1:5" s="66" customFormat="1" ht="25.15" customHeight="1" x14ac:dyDescent="0.2">
      <c r="A325" s="62"/>
      <c r="B325" s="63" t="s">
        <v>329</v>
      </c>
      <c r="C325" s="64" t="s">
        <v>942</v>
      </c>
      <c r="D325" s="65" t="s">
        <v>328</v>
      </c>
      <c r="E325" s="90" t="s">
        <v>330</v>
      </c>
    </row>
    <row r="326" spans="1:5" s="66" customFormat="1" ht="25.15" customHeight="1" x14ac:dyDescent="0.2">
      <c r="A326" s="62"/>
      <c r="B326" s="63" t="s">
        <v>334</v>
      </c>
      <c r="C326" s="64" t="s">
        <v>943</v>
      </c>
      <c r="D326" s="65" t="s">
        <v>333</v>
      </c>
      <c r="E326" s="90" t="s">
        <v>335</v>
      </c>
    </row>
    <row r="327" spans="1:5" s="66" customFormat="1" ht="25.15" customHeight="1" x14ac:dyDescent="0.2">
      <c r="A327" s="62"/>
      <c r="B327" s="67" t="s">
        <v>337</v>
      </c>
      <c r="C327" s="68" t="s">
        <v>2073</v>
      </c>
      <c r="D327" s="65" t="s">
        <v>2028</v>
      </c>
      <c r="E327" s="90"/>
    </row>
    <row r="328" spans="1:5" s="66" customFormat="1" ht="25.15" customHeight="1" x14ac:dyDescent="0.2">
      <c r="A328" s="62" t="s">
        <v>521</v>
      </c>
      <c r="B328" s="63" t="s">
        <v>944</v>
      </c>
      <c r="C328" s="64" t="s">
        <v>945</v>
      </c>
      <c r="D328" s="65" t="s">
        <v>336</v>
      </c>
      <c r="E328" s="90" t="s">
        <v>338</v>
      </c>
    </row>
    <row r="329" spans="1:5" s="66" customFormat="1" ht="25.15" customHeight="1" x14ac:dyDescent="0.2">
      <c r="A329" s="62"/>
      <c r="B329" s="63" t="s">
        <v>946</v>
      </c>
      <c r="C329" s="64" t="s">
        <v>947</v>
      </c>
      <c r="D329" s="65" t="s">
        <v>336</v>
      </c>
      <c r="E329" s="90" t="s">
        <v>338</v>
      </c>
    </row>
    <row r="330" spans="1:5" s="66" customFormat="1" ht="25.15" customHeight="1" x14ac:dyDescent="0.2">
      <c r="A330" s="62"/>
      <c r="B330" s="63" t="s">
        <v>948</v>
      </c>
      <c r="C330" s="64" t="s">
        <v>949</v>
      </c>
      <c r="D330" s="65" t="s">
        <v>336</v>
      </c>
      <c r="E330" s="90" t="s">
        <v>338</v>
      </c>
    </row>
    <row r="331" spans="1:5" s="66" customFormat="1" ht="25.15" customHeight="1" x14ac:dyDescent="0.2">
      <c r="A331" s="62"/>
      <c r="B331" s="119" t="s">
        <v>2074</v>
      </c>
      <c r="C331" s="120" t="s">
        <v>2075</v>
      </c>
      <c r="D331" s="65" t="s">
        <v>2028</v>
      </c>
      <c r="E331" s="90"/>
    </row>
    <row r="332" spans="1:5" s="66" customFormat="1" ht="25.15" customHeight="1" x14ac:dyDescent="0.2">
      <c r="A332" s="62" t="s">
        <v>521</v>
      </c>
      <c r="B332" s="67" t="s">
        <v>950</v>
      </c>
      <c r="C332" s="68" t="s">
        <v>951</v>
      </c>
      <c r="D332" s="65" t="s">
        <v>339</v>
      </c>
      <c r="E332" s="90" t="s">
        <v>341</v>
      </c>
    </row>
    <row r="333" spans="1:5" s="66" customFormat="1" ht="25.15" customHeight="1" x14ac:dyDescent="0.2">
      <c r="A333" s="62"/>
      <c r="B333" s="67" t="s">
        <v>952</v>
      </c>
      <c r="C333" s="68" t="s">
        <v>953</v>
      </c>
      <c r="D333" s="65" t="s">
        <v>339</v>
      </c>
      <c r="E333" s="90" t="s">
        <v>341</v>
      </c>
    </row>
    <row r="334" spans="1:5" s="66" customFormat="1" ht="25.15" customHeight="1" x14ac:dyDescent="0.2">
      <c r="A334" s="62"/>
      <c r="B334" s="67" t="s">
        <v>2076</v>
      </c>
      <c r="C334" s="68" t="s">
        <v>2077</v>
      </c>
      <c r="D334" s="65" t="s">
        <v>2028</v>
      </c>
      <c r="E334" s="90"/>
    </row>
    <row r="335" spans="1:5" s="66" customFormat="1" ht="25.15" customHeight="1" x14ac:dyDescent="0.2">
      <c r="A335" s="62"/>
      <c r="B335" s="63" t="s">
        <v>954</v>
      </c>
      <c r="C335" s="64" t="s">
        <v>955</v>
      </c>
      <c r="D335" s="65" t="s">
        <v>339</v>
      </c>
      <c r="E335" s="90" t="s">
        <v>341</v>
      </c>
    </row>
    <row r="336" spans="1:5" s="66" customFormat="1" ht="25.15" customHeight="1" x14ac:dyDescent="0.2">
      <c r="A336" s="62"/>
      <c r="B336" s="63" t="s">
        <v>956</v>
      </c>
      <c r="C336" s="64" t="s">
        <v>957</v>
      </c>
      <c r="D336" s="65" t="s">
        <v>339</v>
      </c>
      <c r="E336" s="90" t="s">
        <v>341</v>
      </c>
    </row>
    <row r="337" spans="1:5" s="66" customFormat="1" ht="25.15" customHeight="1" x14ac:dyDescent="0.2">
      <c r="A337" s="62"/>
      <c r="B337" s="63" t="s">
        <v>396</v>
      </c>
      <c r="C337" s="64" t="s">
        <v>958</v>
      </c>
      <c r="D337" s="65" t="s">
        <v>395</v>
      </c>
      <c r="E337" s="90" t="s">
        <v>397</v>
      </c>
    </row>
    <row r="338" spans="1:5" s="66" customFormat="1" ht="25.15" customHeight="1" x14ac:dyDescent="0.2">
      <c r="A338" s="62"/>
      <c r="B338" s="63" t="s">
        <v>959</v>
      </c>
      <c r="C338" s="64" t="s">
        <v>960</v>
      </c>
      <c r="D338" s="65" t="s">
        <v>395</v>
      </c>
      <c r="E338" s="90" t="s">
        <v>397</v>
      </c>
    </row>
    <row r="339" spans="1:5" s="66" customFormat="1" ht="25.15" customHeight="1" x14ac:dyDescent="0.2">
      <c r="A339" s="62"/>
      <c r="B339" s="63" t="s">
        <v>961</v>
      </c>
      <c r="C339" s="64" t="s">
        <v>962</v>
      </c>
      <c r="D339" s="65" t="s">
        <v>395</v>
      </c>
      <c r="E339" s="90" t="s">
        <v>397</v>
      </c>
    </row>
    <row r="340" spans="1:5" s="66" customFormat="1" ht="25.15" customHeight="1" x14ac:dyDescent="0.2">
      <c r="A340" s="62"/>
      <c r="B340" s="67" t="s">
        <v>2078</v>
      </c>
      <c r="C340" s="68" t="s">
        <v>2079</v>
      </c>
      <c r="D340" s="65" t="s">
        <v>2028</v>
      </c>
      <c r="E340" s="90"/>
    </row>
    <row r="341" spans="1:5" s="66" customFormat="1" ht="25.15" customHeight="1" x14ac:dyDescent="0.2">
      <c r="A341" s="62" t="s">
        <v>521</v>
      </c>
      <c r="B341" s="63" t="s">
        <v>963</v>
      </c>
      <c r="C341" s="64" t="s">
        <v>964</v>
      </c>
      <c r="D341" s="65" t="s">
        <v>395</v>
      </c>
      <c r="E341" s="90" t="s">
        <v>397</v>
      </c>
    </row>
    <row r="342" spans="1:5" s="66" customFormat="1" ht="25.15" customHeight="1" x14ac:dyDescent="0.2">
      <c r="A342" s="62"/>
      <c r="B342" s="63" t="s">
        <v>965</v>
      </c>
      <c r="C342" s="64" t="s">
        <v>966</v>
      </c>
      <c r="D342" s="65" t="s">
        <v>395</v>
      </c>
      <c r="E342" s="90" t="s">
        <v>397</v>
      </c>
    </row>
    <row r="343" spans="1:5" s="66" customFormat="1" ht="25.15" customHeight="1" x14ac:dyDescent="0.2">
      <c r="A343" s="62" t="s">
        <v>587</v>
      </c>
      <c r="B343" s="63" t="s">
        <v>967</v>
      </c>
      <c r="C343" s="64" t="s">
        <v>968</v>
      </c>
      <c r="D343" s="65" t="s">
        <v>395</v>
      </c>
      <c r="E343" s="90" t="s">
        <v>397</v>
      </c>
    </row>
    <row r="344" spans="1:5" s="66" customFormat="1" ht="25.15" customHeight="1" x14ac:dyDescent="0.2">
      <c r="A344" s="62"/>
      <c r="B344" s="119" t="s">
        <v>280</v>
      </c>
      <c r="C344" s="120" t="s">
        <v>2080</v>
      </c>
      <c r="D344" s="65" t="s">
        <v>2028</v>
      </c>
      <c r="E344" s="90"/>
    </row>
    <row r="345" spans="1:5" s="66" customFormat="1" ht="25.15" customHeight="1" x14ac:dyDescent="0.2">
      <c r="A345" s="62"/>
      <c r="B345" s="67" t="s">
        <v>969</v>
      </c>
      <c r="C345" s="68" t="s">
        <v>970</v>
      </c>
      <c r="D345" s="65" t="s">
        <v>279</v>
      </c>
      <c r="E345" s="90" t="s">
        <v>281</v>
      </c>
    </row>
    <row r="346" spans="1:5" s="66" customFormat="1" ht="25.15" customHeight="1" x14ac:dyDescent="0.2">
      <c r="A346" s="62"/>
      <c r="B346" s="67" t="s">
        <v>971</v>
      </c>
      <c r="C346" s="68" t="s">
        <v>972</v>
      </c>
      <c r="D346" s="65" t="s">
        <v>279</v>
      </c>
      <c r="E346" s="90" t="s">
        <v>281</v>
      </c>
    </row>
    <row r="347" spans="1:5" s="66" customFormat="1" ht="25.15" customHeight="1" x14ac:dyDescent="0.2">
      <c r="A347" s="62"/>
      <c r="B347" s="117" t="s">
        <v>2081</v>
      </c>
      <c r="C347" s="118" t="s">
        <v>2082</v>
      </c>
      <c r="D347" s="65" t="s">
        <v>2028</v>
      </c>
      <c r="E347" s="90"/>
    </row>
    <row r="348" spans="1:5" s="66" customFormat="1" ht="25.15" customHeight="1" x14ac:dyDescent="0.2">
      <c r="A348" s="62"/>
      <c r="B348" s="67" t="s">
        <v>343</v>
      </c>
      <c r="C348" s="68" t="s">
        <v>973</v>
      </c>
      <c r="D348" s="65" t="s">
        <v>342</v>
      </c>
      <c r="E348" s="90" t="s">
        <v>344</v>
      </c>
    </row>
    <row r="349" spans="1:5" s="66" customFormat="1" ht="25.15" customHeight="1" x14ac:dyDescent="0.2">
      <c r="A349" s="62"/>
      <c r="B349" s="67" t="s">
        <v>346</v>
      </c>
      <c r="C349" s="68" t="s">
        <v>974</v>
      </c>
      <c r="D349" s="65" t="s">
        <v>345</v>
      </c>
      <c r="E349" s="90" t="s">
        <v>347</v>
      </c>
    </row>
    <row r="350" spans="1:5" s="66" customFormat="1" ht="25.15" customHeight="1" x14ac:dyDescent="0.2">
      <c r="A350" s="62"/>
      <c r="B350" s="67" t="s">
        <v>283</v>
      </c>
      <c r="C350" s="68" t="s">
        <v>975</v>
      </c>
      <c r="D350" s="65" t="s">
        <v>282</v>
      </c>
      <c r="E350" s="90" t="s">
        <v>284</v>
      </c>
    </row>
    <row r="351" spans="1:5" s="66" customFormat="1" ht="25.15" customHeight="1" x14ac:dyDescent="0.2">
      <c r="A351" s="62"/>
      <c r="B351" s="67" t="s">
        <v>349</v>
      </c>
      <c r="C351" s="68" t="s">
        <v>976</v>
      </c>
      <c r="D351" s="65" t="s">
        <v>348</v>
      </c>
      <c r="E351" s="90" t="s">
        <v>350</v>
      </c>
    </row>
    <row r="352" spans="1:5" s="66" customFormat="1" ht="25.15" customHeight="1" x14ac:dyDescent="0.2">
      <c r="A352" s="62"/>
      <c r="B352" s="67" t="s">
        <v>352</v>
      </c>
      <c r="C352" s="68" t="s">
        <v>977</v>
      </c>
      <c r="D352" s="65" t="s">
        <v>351</v>
      </c>
      <c r="E352" s="90" t="s">
        <v>353</v>
      </c>
    </row>
    <row r="353" spans="1:5" s="66" customFormat="1" ht="25.15" customHeight="1" x14ac:dyDescent="0.2">
      <c r="A353" s="62"/>
      <c r="B353" s="67" t="s">
        <v>978</v>
      </c>
      <c r="C353" s="68" t="s">
        <v>979</v>
      </c>
      <c r="D353" s="65" t="s">
        <v>354</v>
      </c>
      <c r="E353" s="90" t="s">
        <v>356</v>
      </c>
    </row>
    <row r="354" spans="1:5" s="66" customFormat="1" ht="25.15" customHeight="1" x14ac:dyDescent="0.2">
      <c r="A354" s="77" t="s">
        <v>521</v>
      </c>
      <c r="B354" s="67" t="s">
        <v>980</v>
      </c>
      <c r="C354" s="68" t="s">
        <v>981</v>
      </c>
      <c r="D354" s="65" t="s">
        <v>354</v>
      </c>
      <c r="E354" s="90" t="s">
        <v>356</v>
      </c>
    </row>
    <row r="355" spans="1:5" s="66" customFormat="1" ht="25.15" customHeight="1" x14ac:dyDescent="0.2">
      <c r="A355" s="77"/>
      <c r="B355" s="119" t="s">
        <v>980</v>
      </c>
      <c r="C355" s="120" t="s">
        <v>981</v>
      </c>
      <c r="D355" s="65" t="s">
        <v>2028</v>
      </c>
      <c r="E355" s="90"/>
    </row>
    <row r="356" spans="1:5" s="66" customFormat="1" ht="25.15" customHeight="1" x14ac:dyDescent="0.2">
      <c r="A356" s="62"/>
      <c r="B356" s="67" t="s">
        <v>358</v>
      </c>
      <c r="C356" s="68" t="s">
        <v>982</v>
      </c>
      <c r="D356" s="65" t="s">
        <v>357</v>
      </c>
      <c r="E356" s="90" t="s">
        <v>359</v>
      </c>
    </row>
    <row r="357" spans="1:5" s="66" customFormat="1" ht="25.15" customHeight="1" x14ac:dyDescent="0.2">
      <c r="A357" s="62"/>
      <c r="B357" s="119" t="s">
        <v>2083</v>
      </c>
      <c r="C357" s="120" t="s">
        <v>2084</v>
      </c>
      <c r="D357" s="65" t="s">
        <v>2028</v>
      </c>
      <c r="E357" s="90"/>
    </row>
    <row r="358" spans="1:5" s="66" customFormat="1" ht="25.15" customHeight="1" x14ac:dyDescent="0.2">
      <c r="A358" s="62"/>
      <c r="B358" s="67" t="s">
        <v>983</v>
      </c>
      <c r="C358" s="68" t="s">
        <v>984</v>
      </c>
      <c r="D358" s="65" t="s">
        <v>285</v>
      </c>
      <c r="E358" s="90" t="s">
        <v>287</v>
      </c>
    </row>
    <row r="359" spans="1:5" s="66" customFormat="1" ht="25.15" customHeight="1" x14ac:dyDescent="0.2">
      <c r="A359" s="62"/>
      <c r="B359" s="67" t="s">
        <v>985</v>
      </c>
      <c r="C359" s="68" t="s">
        <v>986</v>
      </c>
      <c r="D359" s="65" t="s">
        <v>360</v>
      </c>
      <c r="E359" s="90" t="s">
        <v>362</v>
      </c>
    </row>
    <row r="360" spans="1:5" s="66" customFormat="1" ht="25.15" customHeight="1" x14ac:dyDescent="0.2">
      <c r="A360" s="62"/>
      <c r="B360" s="119" t="s">
        <v>2085</v>
      </c>
      <c r="C360" s="120" t="s">
        <v>2086</v>
      </c>
      <c r="D360" s="65" t="s">
        <v>2028</v>
      </c>
      <c r="E360" s="90"/>
    </row>
    <row r="361" spans="1:5" s="66" customFormat="1" ht="25.15" customHeight="1" x14ac:dyDescent="0.2">
      <c r="A361" s="62"/>
      <c r="B361" s="67" t="s">
        <v>987</v>
      </c>
      <c r="C361" s="68" t="s">
        <v>988</v>
      </c>
      <c r="D361" s="65" t="s">
        <v>285</v>
      </c>
      <c r="E361" s="90" t="s">
        <v>287</v>
      </c>
    </row>
    <row r="362" spans="1:5" s="66" customFormat="1" ht="25.15" customHeight="1" x14ac:dyDescent="0.2">
      <c r="A362" s="62"/>
      <c r="B362" s="67" t="s">
        <v>989</v>
      </c>
      <c r="C362" s="68" t="s">
        <v>990</v>
      </c>
      <c r="D362" s="65" t="s">
        <v>360</v>
      </c>
      <c r="E362" s="90" t="s">
        <v>362</v>
      </c>
    </row>
    <row r="363" spans="1:5" s="61" customFormat="1" ht="25.15" customHeight="1" x14ac:dyDescent="0.2">
      <c r="A363" s="69"/>
      <c r="B363" s="67" t="s">
        <v>289</v>
      </c>
      <c r="C363" s="68" t="s">
        <v>991</v>
      </c>
      <c r="D363" s="65" t="s">
        <v>288</v>
      </c>
      <c r="E363" s="90" t="s">
        <v>290</v>
      </c>
    </row>
    <row r="364" spans="1:5" s="61" customFormat="1" ht="25.15" customHeight="1" x14ac:dyDescent="0.2">
      <c r="A364" s="69" t="s">
        <v>521</v>
      </c>
      <c r="B364" s="67" t="s">
        <v>992</v>
      </c>
      <c r="C364" s="68" t="s">
        <v>993</v>
      </c>
      <c r="D364" s="65" t="s">
        <v>360</v>
      </c>
      <c r="E364" s="90" t="s">
        <v>362</v>
      </c>
    </row>
    <row r="365" spans="1:5" s="61" customFormat="1" ht="25.15" customHeight="1" x14ac:dyDescent="0.2">
      <c r="A365" s="69"/>
      <c r="B365" s="119" t="s">
        <v>2087</v>
      </c>
      <c r="C365" s="124" t="s">
        <v>2088</v>
      </c>
      <c r="D365" s="65" t="s">
        <v>2028</v>
      </c>
      <c r="E365" s="90"/>
    </row>
    <row r="366" spans="1:5" s="61" customFormat="1" ht="25.15" customHeight="1" x14ac:dyDescent="0.2">
      <c r="A366" s="69"/>
      <c r="B366" s="117" t="s">
        <v>2089</v>
      </c>
      <c r="C366" s="118" t="s">
        <v>2090</v>
      </c>
      <c r="D366" s="65" t="s">
        <v>2028</v>
      </c>
      <c r="E366" s="90"/>
    </row>
    <row r="367" spans="1:5" s="61" customFormat="1" ht="25.15" customHeight="1" x14ac:dyDescent="0.2">
      <c r="A367" s="69"/>
      <c r="B367" s="119" t="s">
        <v>2091</v>
      </c>
      <c r="C367" s="120" t="s">
        <v>2092</v>
      </c>
      <c r="D367" s="65" t="s">
        <v>2028</v>
      </c>
      <c r="E367" s="90"/>
    </row>
    <row r="368" spans="1:5" s="61" customFormat="1" ht="25.15" customHeight="1" x14ac:dyDescent="0.2">
      <c r="A368" s="69"/>
      <c r="B368" s="67" t="s">
        <v>366</v>
      </c>
      <c r="C368" s="68" t="s">
        <v>2093</v>
      </c>
      <c r="D368" s="65" t="s">
        <v>2028</v>
      </c>
      <c r="E368" s="90"/>
    </row>
    <row r="369" spans="1:5" s="66" customFormat="1" ht="25.15" customHeight="1" x14ac:dyDescent="0.2">
      <c r="A369" s="62"/>
      <c r="B369" s="67" t="s">
        <v>994</v>
      </c>
      <c r="C369" s="68" t="s">
        <v>995</v>
      </c>
      <c r="D369" s="65" t="s">
        <v>365</v>
      </c>
      <c r="E369" s="90" t="s">
        <v>367</v>
      </c>
    </row>
    <row r="370" spans="1:5" s="66" customFormat="1" ht="25.15" customHeight="1" x14ac:dyDescent="0.2">
      <c r="A370" s="62"/>
      <c r="B370" s="67" t="s">
        <v>996</v>
      </c>
      <c r="C370" s="68" t="s">
        <v>997</v>
      </c>
      <c r="D370" s="65" t="s">
        <v>365</v>
      </c>
      <c r="E370" s="90" t="s">
        <v>367</v>
      </c>
    </row>
    <row r="371" spans="1:5" s="66" customFormat="1" ht="25.15" customHeight="1" x14ac:dyDescent="0.2">
      <c r="A371" s="62"/>
      <c r="B371" s="67" t="s">
        <v>998</v>
      </c>
      <c r="C371" s="68" t="s">
        <v>999</v>
      </c>
      <c r="D371" s="65" t="s">
        <v>365</v>
      </c>
      <c r="E371" s="90" t="s">
        <v>367</v>
      </c>
    </row>
    <row r="372" spans="1:5" s="66" customFormat="1" ht="25.15" customHeight="1" x14ac:dyDescent="0.2">
      <c r="A372" s="62"/>
      <c r="B372" s="67" t="s">
        <v>369</v>
      </c>
      <c r="C372" s="68" t="s">
        <v>2094</v>
      </c>
      <c r="D372" s="65" t="s">
        <v>2028</v>
      </c>
      <c r="E372" s="90"/>
    </row>
    <row r="373" spans="1:5" s="66" customFormat="1" ht="25.15" customHeight="1" x14ac:dyDescent="0.2">
      <c r="A373" s="62"/>
      <c r="B373" s="67" t="s">
        <v>1000</v>
      </c>
      <c r="C373" s="68" t="s">
        <v>1001</v>
      </c>
      <c r="D373" s="65" t="s">
        <v>368</v>
      </c>
      <c r="E373" s="90" t="s">
        <v>370</v>
      </c>
    </row>
    <row r="374" spans="1:5" s="66" customFormat="1" ht="25.15" customHeight="1" x14ac:dyDescent="0.2">
      <c r="A374" s="62"/>
      <c r="B374" s="67" t="s">
        <v>1002</v>
      </c>
      <c r="C374" s="68" t="s">
        <v>1003</v>
      </c>
      <c r="D374" s="65" t="s">
        <v>368</v>
      </c>
      <c r="E374" s="90" t="s">
        <v>370</v>
      </c>
    </row>
    <row r="375" spans="1:5" s="66" customFormat="1" ht="25.15" customHeight="1" x14ac:dyDescent="0.2">
      <c r="A375" s="62"/>
      <c r="B375" s="67" t="s">
        <v>1004</v>
      </c>
      <c r="C375" s="68" t="s">
        <v>1005</v>
      </c>
      <c r="D375" s="65" t="s">
        <v>368</v>
      </c>
      <c r="E375" s="90" t="s">
        <v>370</v>
      </c>
    </row>
    <row r="376" spans="1:5" s="66" customFormat="1" ht="25.15" customHeight="1" x14ac:dyDescent="0.2">
      <c r="A376" s="62"/>
      <c r="B376" s="119" t="s">
        <v>372</v>
      </c>
      <c r="C376" s="120" t="s">
        <v>2095</v>
      </c>
      <c r="D376" s="65" t="s">
        <v>2028</v>
      </c>
      <c r="E376" s="90"/>
    </row>
    <row r="377" spans="1:5" s="66" customFormat="1" ht="25.15" customHeight="1" x14ac:dyDescent="0.2">
      <c r="A377" s="62"/>
      <c r="B377" s="67" t="s">
        <v>1006</v>
      </c>
      <c r="C377" s="68" t="s">
        <v>1007</v>
      </c>
      <c r="D377" s="65" t="s">
        <v>371</v>
      </c>
      <c r="E377" s="90" t="s">
        <v>373</v>
      </c>
    </row>
    <row r="378" spans="1:5" s="66" customFormat="1" ht="25.15" customHeight="1" x14ac:dyDescent="0.2">
      <c r="A378" s="62"/>
      <c r="B378" s="67" t="s">
        <v>1008</v>
      </c>
      <c r="C378" s="68" t="s">
        <v>1009</v>
      </c>
      <c r="D378" s="65" t="s">
        <v>371</v>
      </c>
      <c r="E378" s="90" t="s">
        <v>373</v>
      </c>
    </row>
    <row r="379" spans="1:5" s="66" customFormat="1" ht="25.15" customHeight="1" x14ac:dyDescent="0.2">
      <c r="A379" s="62"/>
      <c r="B379" s="67" t="s">
        <v>1010</v>
      </c>
      <c r="C379" s="68" t="s">
        <v>1011</v>
      </c>
      <c r="D379" s="65" t="s">
        <v>371</v>
      </c>
      <c r="E379" s="90" t="s">
        <v>373</v>
      </c>
    </row>
    <row r="380" spans="1:5" s="66" customFormat="1" ht="25.15" customHeight="1" x14ac:dyDescent="0.2">
      <c r="A380" s="62"/>
      <c r="B380" s="117" t="s">
        <v>2096</v>
      </c>
      <c r="C380" s="118" t="s">
        <v>2097</v>
      </c>
      <c r="D380" s="65" t="s">
        <v>2028</v>
      </c>
      <c r="E380" s="90"/>
    </row>
    <row r="381" spans="1:5" s="66" customFormat="1" ht="25.15" customHeight="1" x14ac:dyDescent="0.2">
      <c r="A381" s="62"/>
      <c r="B381" s="119" t="s">
        <v>375</v>
      </c>
      <c r="C381" s="120" t="s">
        <v>2098</v>
      </c>
      <c r="D381" s="65" t="s">
        <v>2028</v>
      </c>
      <c r="E381" s="90"/>
    </row>
    <row r="382" spans="1:5" s="66" customFormat="1" ht="25.15" customHeight="1" x14ac:dyDescent="0.2">
      <c r="A382" s="62"/>
      <c r="B382" s="67" t="s">
        <v>1012</v>
      </c>
      <c r="C382" s="68" t="s">
        <v>1013</v>
      </c>
      <c r="D382" s="65" t="s">
        <v>374</v>
      </c>
      <c r="E382" s="90" t="s">
        <v>376</v>
      </c>
    </row>
    <row r="383" spans="1:5" s="66" customFormat="1" ht="25.15" customHeight="1" x14ac:dyDescent="0.2">
      <c r="A383" s="62"/>
      <c r="B383" s="67" t="s">
        <v>1014</v>
      </c>
      <c r="C383" s="68" t="s">
        <v>1015</v>
      </c>
      <c r="D383" s="65" t="s">
        <v>374</v>
      </c>
      <c r="E383" s="90" t="s">
        <v>376</v>
      </c>
    </row>
    <row r="384" spans="1:5" s="66" customFormat="1" ht="25.15" customHeight="1" x14ac:dyDescent="0.2">
      <c r="A384" s="62"/>
      <c r="B384" s="67" t="s">
        <v>1016</v>
      </c>
      <c r="C384" s="68" t="s">
        <v>1017</v>
      </c>
      <c r="D384" s="65" t="s">
        <v>374</v>
      </c>
      <c r="E384" s="90" t="s">
        <v>376</v>
      </c>
    </row>
    <row r="385" spans="1:5" s="66" customFormat="1" ht="25.15" customHeight="1" x14ac:dyDescent="0.2">
      <c r="A385" s="62"/>
      <c r="B385" s="119" t="s">
        <v>378</v>
      </c>
      <c r="C385" s="120" t="s">
        <v>2099</v>
      </c>
      <c r="D385" s="65" t="s">
        <v>2028</v>
      </c>
      <c r="E385" s="90"/>
    </row>
    <row r="386" spans="1:5" s="66" customFormat="1" ht="25.15" customHeight="1" x14ac:dyDescent="0.2">
      <c r="A386" s="62"/>
      <c r="B386" s="67" t="s">
        <v>1018</v>
      </c>
      <c r="C386" s="68" t="s">
        <v>1019</v>
      </c>
      <c r="D386" s="65" t="s">
        <v>377</v>
      </c>
      <c r="E386" s="90" t="s">
        <v>379</v>
      </c>
    </row>
    <row r="387" spans="1:5" s="66" customFormat="1" ht="25.15" customHeight="1" x14ac:dyDescent="0.2">
      <c r="A387" s="62"/>
      <c r="B387" s="67" t="s">
        <v>1020</v>
      </c>
      <c r="C387" s="68" t="s">
        <v>1021</v>
      </c>
      <c r="D387" s="65" t="s">
        <v>377</v>
      </c>
      <c r="E387" s="90" t="s">
        <v>379</v>
      </c>
    </row>
    <row r="388" spans="1:5" s="66" customFormat="1" ht="25.15" customHeight="1" x14ac:dyDescent="0.2">
      <c r="A388" s="62"/>
      <c r="B388" s="67" t="s">
        <v>1022</v>
      </c>
      <c r="C388" s="68" t="s">
        <v>1023</v>
      </c>
      <c r="D388" s="65" t="s">
        <v>377</v>
      </c>
      <c r="E388" s="90" t="s">
        <v>379</v>
      </c>
    </row>
    <row r="389" spans="1:5" s="66" customFormat="1" ht="25.15" customHeight="1" x14ac:dyDescent="0.2">
      <c r="A389" s="62"/>
      <c r="B389" s="117" t="s">
        <v>2100</v>
      </c>
      <c r="C389" s="118" t="s">
        <v>2101</v>
      </c>
      <c r="D389" s="65" t="s">
        <v>2028</v>
      </c>
      <c r="E389" s="90"/>
    </row>
    <row r="390" spans="1:5" s="66" customFormat="1" ht="25.15" customHeight="1" x14ac:dyDescent="0.2">
      <c r="A390" s="62"/>
      <c r="B390" s="119" t="s">
        <v>381</v>
      </c>
      <c r="C390" s="120" t="s">
        <v>2102</v>
      </c>
      <c r="D390" s="65" t="s">
        <v>2028</v>
      </c>
      <c r="E390" s="90"/>
    </row>
    <row r="391" spans="1:5" s="66" customFormat="1" ht="25.15" customHeight="1" x14ac:dyDescent="0.2">
      <c r="A391" s="62"/>
      <c r="B391" s="67" t="s">
        <v>1024</v>
      </c>
      <c r="C391" s="68" t="s">
        <v>1025</v>
      </c>
      <c r="D391" s="65" t="s">
        <v>380</v>
      </c>
      <c r="E391" s="90" t="s">
        <v>382</v>
      </c>
    </row>
    <row r="392" spans="1:5" s="66" customFormat="1" ht="25.15" customHeight="1" x14ac:dyDescent="0.2">
      <c r="A392" s="62"/>
      <c r="B392" s="67" t="s">
        <v>1026</v>
      </c>
      <c r="C392" s="68" t="s">
        <v>1027</v>
      </c>
      <c r="D392" s="65" t="s">
        <v>380</v>
      </c>
      <c r="E392" s="90" t="s">
        <v>382</v>
      </c>
    </row>
    <row r="393" spans="1:5" s="66" customFormat="1" ht="25.15" customHeight="1" x14ac:dyDescent="0.2">
      <c r="A393" s="62"/>
      <c r="B393" s="67" t="s">
        <v>1028</v>
      </c>
      <c r="C393" s="68" t="s">
        <v>1029</v>
      </c>
      <c r="D393" s="65" t="s">
        <v>380</v>
      </c>
      <c r="E393" s="90" t="s">
        <v>382</v>
      </c>
    </row>
    <row r="394" spans="1:5" s="66" customFormat="1" ht="25.15" customHeight="1" x14ac:dyDescent="0.2">
      <c r="A394" s="62"/>
      <c r="B394" s="119" t="s">
        <v>384</v>
      </c>
      <c r="C394" s="120" t="s">
        <v>2103</v>
      </c>
      <c r="D394" s="65" t="s">
        <v>2028</v>
      </c>
      <c r="E394" s="90"/>
    </row>
    <row r="395" spans="1:5" s="66" customFormat="1" ht="25.15" customHeight="1" x14ac:dyDescent="0.2">
      <c r="A395" s="62"/>
      <c r="B395" s="67" t="s">
        <v>1030</v>
      </c>
      <c r="C395" s="68" t="s">
        <v>1031</v>
      </c>
      <c r="D395" s="65" t="s">
        <v>383</v>
      </c>
      <c r="E395" s="90" t="s">
        <v>385</v>
      </c>
    </row>
    <row r="396" spans="1:5" s="66" customFormat="1" ht="25.15" customHeight="1" x14ac:dyDescent="0.2">
      <c r="A396" s="62"/>
      <c r="B396" s="67" t="s">
        <v>1032</v>
      </c>
      <c r="C396" s="68" t="s">
        <v>1033</v>
      </c>
      <c r="D396" s="65" t="s">
        <v>383</v>
      </c>
      <c r="E396" s="90" t="s">
        <v>385</v>
      </c>
    </row>
    <row r="397" spans="1:5" s="66" customFormat="1" ht="25.15" customHeight="1" x14ac:dyDescent="0.2">
      <c r="A397" s="62"/>
      <c r="B397" s="67" t="s">
        <v>1034</v>
      </c>
      <c r="C397" s="68" t="s">
        <v>1035</v>
      </c>
      <c r="D397" s="65" t="s">
        <v>383</v>
      </c>
      <c r="E397" s="90" t="s">
        <v>385</v>
      </c>
    </row>
    <row r="398" spans="1:5" s="66" customFormat="1" ht="25.15" customHeight="1" x14ac:dyDescent="0.2">
      <c r="A398" s="62"/>
      <c r="B398" s="117" t="s">
        <v>2104</v>
      </c>
      <c r="C398" s="118" t="s">
        <v>2105</v>
      </c>
      <c r="D398" s="65" t="s">
        <v>2028</v>
      </c>
      <c r="E398" s="90"/>
    </row>
    <row r="399" spans="1:5" s="66" customFormat="1" ht="25.15" customHeight="1" x14ac:dyDescent="0.2">
      <c r="A399" s="62"/>
      <c r="B399" s="119" t="s">
        <v>387</v>
      </c>
      <c r="C399" s="120" t="s">
        <v>2106</v>
      </c>
      <c r="D399" s="65" t="s">
        <v>2028</v>
      </c>
      <c r="E399" s="90"/>
    </row>
    <row r="400" spans="1:5" s="66" customFormat="1" ht="25.15" customHeight="1" x14ac:dyDescent="0.2">
      <c r="A400" s="62"/>
      <c r="B400" s="67" t="s">
        <v>1036</v>
      </c>
      <c r="C400" s="68" t="s">
        <v>1037</v>
      </c>
      <c r="D400" s="65" t="s">
        <v>386</v>
      </c>
      <c r="E400" s="90" t="s">
        <v>388</v>
      </c>
    </row>
    <row r="401" spans="1:5" s="66" customFormat="1" ht="25.15" customHeight="1" x14ac:dyDescent="0.2">
      <c r="A401" s="62"/>
      <c r="B401" s="67" t="s">
        <v>1038</v>
      </c>
      <c r="C401" s="68" t="s">
        <v>1039</v>
      </c>
      <c r="D401" s="65" t="s">
        <v>386</v>
      </c>
      <c r="E401" s="90" t="s">
        <v>388</v>
      </c>
    </row>
    <row r="402" spans="1:5" s="66" customFormat="1" ht="25.15" customHeight="1" x14ac:dyDescent="0.2">
      <c r="A402" s="62"/>
      <c r="B402" s="67" t="s">
        <v>1040</v>
      </c>
      <c r="C402" s="68" t="s">
        <v>1041</v>
      </c>
      <c r="D402" s="65" t="s">
        <v>386</v>
      </c>
      <c r="E402" s="90" t="s">
        <v>388</v>
      </c>
    </row>
    <row r="403" spans="1:5" s="66" customFormat="1" ht="25.15" customHeight="1" x14ac:dyDescent="0.2">
      <c r="A403" s="62"/>
      <c r="B403" s="119" t="s">
        <v>390</v>
      </c>
      <c r="C403" s="120" t="s">
        <v>2107</v>
      </c>
      <c r="D403" s="65" t="s">
        <v>2028</v>
      </c>
      <c r="E403" s="90"/>
    </row>
    <row r="404" spans="1:5" s="66" customFormat="1" ht="25.15" customHeight="1" x14ac:dyDescent="0.2">
      <c r="A404" s="62"/>
      <c r="B404" s="67" t="s">
        <v>1042</v>
      </c>
      <c r="C404" s="68" t="s">
        <v>1043</v>
      </c>
      <c r="D404" s="65" t="s">
        <v>389</v>
      </c>
      <c r="E404" s="90" t="s">
        <v>391</v>
      </c>
    </row>
    <row r="405" spans="1:5" s="66" customFormat="1" ht="25.15" customHeight="1" x14ac:dyDescent="0.2">
      <c r="A405" s="62"/>
      <c r="B405" s="67" t="s">
        <v>1044</v>
      </c>
      <c r="C405" s="68" t="s">
        <v>1045</v>
      </c>
      <c r="D405" s="65" t="s">
        <v>389</v>
      </c>
      <c r="E405" s="90" t="s">
        <v>391</v>
      </c>
    </row>
    <row r="406" spans="1:5" s="66" customFormat="1" ht="25.15" customHeight="1" x14ac:dyDescent="0.2">
      <c r="A406" s="62"/>
      <c r="B406" s="67" t="s">
        <v>1046</v>
      </c>
      <c r="C406" s="68" t="s">
        <v>1047</v>
      </c>
      <c r="D406" s="65" t="s">
        <v>389</v>
      </c>
      <c r="E406" s="90" t="s">
        <v>391</v>
      </c>
    </row>
    <row r="407" spans="1:5" s="66" customFormat="1" ht="25.15" customHeight="1" x14ac:dyDescent="0.2">
      <c r="A407" s="62"/>
      <c r="B407" s="117" t="s">
        <v>455</v>
      </c>
      <c r="C407" s="118" t="s">
        <v>2108</v>
      </c>
      <c r="D407" s="65" t="s">
        <v>2028</v>
      </c>
      <c r="E407" s="90"/>
    </row>
    <row r="408" spans="1:5" s="66" customFormat="1" ht="25.15" customHeight="1" x14ac:dyDescent="0.2">
      <c r="A408" s="62"/>
      <c r="B408" s="67" t="s">
        <v>1048</v>
      </c>
      <c r="C408" s="68" t="s">
        <v>1049</v>
      </c>
      <c r="D408" s="65" t="s">
        <v>454</v>
      </c>
      <c r="E408" s="90" t="s">
        <v>456</v>
      </c>
    </row>
    <row r="409" spans="1:5" s="66" customFormat="1" ht="25.15" customHeight="1" x14ac:dyDescent="0.2">
      <c r="A409" s="62"/>
      <c r="B409" s="67" t="s">
        <v>1050</v>
      </c>
      <c r="C409" s="68" t="s">
        <v>1051</v>
      </c>
      <c r="D409" s="65" t="s">
        <v>454</v>
      </c>
      <c r="E409" s="90" t="s">
        <v>456</v>
      </c>
    </row>
    <row r="410" spans="1:5" s="66" customFormat="1" ht="25.15" customHeight="1" x14ac:dyDescent="0.2">
      <c r="A410" s="62"/>
      <c r="B410" s="119" t="s">
        <v>2109</v>
      </c>
      <c r="C410" s="120" t="s">
        <v>2110</v>
      </c>
      <c r="D410" s="65" t="s">
        <v>2028</v>
      </c>
      <c r="E410" s="90"/>
    </row>
    <row r="411" spans="1:5" s="66" customFormat="1" ht="25.15" customHeight="1" x14ac:dyDescent="0.2">
      <c r="A411" s="62"/>
      <c r="B411" s="67" t="s">
        <v>1052</v>
      </c>
      <c r="C411" s="68" t="s">
        <v>1053</v>
      </c>
      <c r="D411" s="65" t="s">
        <v>454</v>
      </c>
      <c r="E411" s="90" t="s">
        <v>456</v>
      </c>
    </row>
    <row r="412" spans="1:5" s="66" customFormat="1" ht="25.15" customHeight="1" x14ac:dyDescent="0.2">
      <c r="A412" s="62"/>
      <c r="B412" s="67" t="s">
        <v>1054</v>
      </c>
      <c r="C412" s="68" t="s">
        <v>1055</v>
      </c>
      <c r="D412" s="65" t="s">
        <v>454</v>
      </c>
      <c r="E412" s="90" t="s">
        <v>456</v>
      </c>
    </row>
    <row r="413" spans="1:5" s="76" customFormat="1" ht="25.15" customHeight="1" x14ac:dyDescent="0.2">
      <c r="A413" s="62" t="s">
        <v>521</v>
      </c>
      <c r="B413" s="67" t="s">
        <v>1056</v>
      </c>
      <c r="C413" s="68" t="s">
        <v>1057</v>
      </c>
      <c r="D413" s="65" t="s">
        <v>454</v>
      </c>
      <c r="E413" s="90" t="s">
        <v>456</v>
      </c>
    </row>
    <row r="414" spans="1:5" s="76" customFormat="1" ht="25.15" customHeight="1" x14ac:dyDescent="0.2">
      <c r="A414" s="62"/>
      <c r="B414" s="67" t="s">
        <v>1058</v>
      </c>
      <c r="C414" s="68" t="s">
        <v>1059</v>
      </c>
      <c r="D414" s="65" t="s">
        <v>454</v>
      </c>
      <c r="E414" s="90" t="s">
        <v>456</v>
      </c>
    </row>
    <row r="415" spans="1:5" s="76" customFormat="1" ht="25.15" customHeight="1" x14ac:dyDescent="0.2">
      <c r="A415" s="73"/>
      <c r="B415" s="123" t="s">
        <v>2111</v>
      </c>
      <c r="C415" s="124" t="s">
        <v>2112</v>
      </c>
      <c r="D415" s="65" t="s">
        <v>2028</v>
      </c>
      <c r="E415" s="90"/>
    </row>
    <row r="416" spans="1:5" s="66" customFormat="1" ht="25.15" customHeight="1" x14ac:dyDescent="0.2">
      <c r="A416" s="62"/>
      <c r="B416" s="63" t="s">
        <v>426</v>
      </c>
      <c r="C416" s="64" t="s">
        <v>1060</v>
      </c>
      <c r="D416" s="65" t="s">
        <v>425</v>
      </c>
      <c r="E416" s="90" t="s">
        <v>427</v>
      </c>
    </row>
    <row r="417" spans="1:5" s="66" customFormat="1" ht="25.15" customHeight="1" x14ac:dyDescent="0.2">
      <c r="A417" s="62"/>
      <c r="B417" s="117" t="s">
        <v>2113</v>
      </c>
      <c r="C417" s="118" t="s">
        <v>2114</v>
      </c>
      <c r="D417" s="65" t="s">
        <v>2028</v>
      </c>
      <c r="E417" s="90"/>
    </row>
    <row r="418" spans="1:5" s="66" customFormat="1" ht="25.15" customHeight="1" x14ac:dyDescent="0.2">
      <c r="A418" s="62"/>
      <c r="B418" s="119" t="s">
        <v>2115</v>
      </c>
      <c r="C418" s="120" t="s">
        <v>2116</v>
      </c>
      <c r="D418" s="65" t="s">
        <v>2028</v>
      </c>
      <c r="E418" s="90"/>
    </row>
    <row r="419" spans="1:5" s="61" customFormat="1" ht="25.15" customHeight="1" x14ac:dyDescent="0.2">
      <c r="A419" s="69"/>
      <c r="B419" s="67" t="s">
        <v>429</v>
      </c>
      <c r="C419" s="68" t="s">
        <v>1061</v>
      </c>
      <c r="D419" s="65" t="s">
        <v>428</v>
      </c>
      <c r="E419" s="90" t="s">
        <v>430</v>
      </c>
    </row>
    <row r="420" spans="1:5" s="61" customFormat="1" ht="25.15" customHeight="1" x14ac:dyDescent="0.2">
      <c r="A420" s="69"/>
      <c r="B420" s="67" t="s">
        <v>432</v>
      </c>
      <c r="C420" s="68" t="s">
        <v>1062</v>
      </c>
      <c r="D420" s="65" t="s">
        <v>431</v>
      </c>
      <c r="E420" s="90" t="s">
        <v>433</v>
      </c>
    </row>
    <row r="421" spans="1:5" s="61" customFormat="1" ht="25.15" customHeight="1" x14ac:dyDescent="0.2">
      <c r="A421" s="69"/>
      <c r="B421" s="63" t="s">
        <v>435</v>
      </c>
      <c r="C421" s="64" t="s">
        <v>1063</v>
      </c>
      <c r="D421" s="65" t="s">
        <v>434</v>
      </c>
      <c r="E421" s="90" t="s">
        <v>436</v>
      </c>
    </row>
    <row r="422" spans="1:5" s="61" customFormat="1" ht="25.15" customHeight="1" x14ac:dyDescent="0.2">
      <c r="A422" s="69"/>
      <c r="B422" s="117" t="s">
        <v>458</v>
      </c>
      <c r="C422" s="118" t="s">
        <v>2117</v>
      </c>
      <c r="D422" s="65" t="s">
        <v>2028</v>
      </c>
      <c r="E422" s="90"/>
    </row>
    <row r="423" spans="1:5" s="61" customFormat="1" ht="25.15" customHeight="1" x14ac:dyDescent="0.2">
      <c r="A423" s="69"/>
      <c r="B423" s="67" t="s">
        <v>1064</v>
      </c>
      <c r="C423" s="68" t="s">
        <v>1065</v>
      </c>
      <c r="D423" s="65" t="s">
        <v>457</v>
      </c>
      <c r="E423" s="90" t="s">
        <v>459</v>
      </c>
    </row>
    <row r="424" spans="1:5" s="61" customFormat="1" ht="25.15" customHeight="1" x14ac:dyDescent="0.2">
      <c r="A424" s="69"/>
      <c r="B424" s="67" t="s">
        <v>1066</v>
      </c>
      <c r="C424" s="68" t="s">
        <v>1067</v>
      </c>
      <c r="D424" s="65" t="s">
        <v>457</v>
      </c>
      <c r="E424" s="90" t="s">
        <v>459</v>
      </c>
    </row>
    <row r="425" spans="1:5" s="61" customFormat="1" ht="25.15" customHeight="1" x14ac:dyDescent="0.2">
      <c r="A425" s="69"/>
      <c r="B425" s="117" t="s">
        <v>2118</v>
      </c>
      <c r="C425" s="118" t="s">
        <v>2119</v>
      </c>
      <c r="D425" s="65" t="s">
        <v>2028</v>
      </c>
      <c r="E425" s="90"/>
    </row>
    <row r="426" spans="1:5" s="61" customFormat="1" ht="25.15" customHeight="1" x14ac:dyDescent="0.2">
      <c r="A426" s="69"/>
      <c r="B426" s="119" t="s">
        <v>2120</v>
      </c>
      <c r="C426" s="120" t="s">
        <v>2121</v>
      </c>
      <c r="D426" s="65" t="s">
        <v>2028</v>
      </c>
      <c r="E426" s="90"/>
    </row>
    <row r="427" spans="1:5" s="61" customFormat="1" ht="25.15" customHeight="1" x14ac:dyDescent="0.2">
      <c r="A427" s="69"/>
      <c r="B427" s="67" t="s">
        <v>1834</v>
      </c>
      <c r="C427" s="68" t="s">
        <v>1837</v>
      </c>
      <c r="D427" s="65" t="s">
        <v>205</v>
      </c>
      <c r="E427" s="90" t="s">
        <v>207</v>
      </c>
    </row>
    <row r="428" spans="1:5" s="61" customFormat="1" ht="25.15" customHeight="1" x14ac:dyDescent="0.2">
      <c r="A428" s="69"/>
      <c r="B428" s="67" t="s">
        <v>1838</v>
      </c>
      <c r="C428" s="68" t="s">
        <v>1840</v>
      </c>
      <c r="D428" s="65" t="s">
        <v>208</v>
      </c>
      <c r="E428" s="90" t="s">
        <v>210</v>
      </c>
    </row>
    <row r="429" spans="1:5" s="61" customFormat="1" ht="25.15" customHeight="1" x14ac:dyDescent="0.2">
      <c r="A429" s="69"/>
      <c r="B429" s="67" t="s">
        <v>1841</v>
      </c>
      <c r="C429" s="68" t="s">
        <v>1843</v>
      </c>
      <c r="D429" s="65" t="s">
        <v>211</v>
      </c>
      <c r="E429" s="90" t="s">
        <v>213</v>
      </c>
    </row>
    <row r="430" spans="1:5" s="61" customFormat="1" ht="25.15" customHeight="1" x14ac:dyDescent="0.2">
      <c r="A430" s="69"/>
      <c r="B430" s="67" t="s">
        <v>1844</v>
      </c>
      <c r="C430" s="68" t="s">
        <v>1846</v>
      </c>
      <c r="D430" s="65" t="s">
        <v>214</v>
      </c>
      <c r="E430" s="90" t="s">
        <v>216</v>
      </c>
    </row>
    <row r="431" spans="1:5" s="61" customFormat="1" ht="25.15" customHeight="1" x14ac:dyDescent="0.2">
      <c r="A431" s="69"/>
      <c r="B431" s="67" t="s">
        <v>1847</v>
      </c>
      <c r="C431" s="68" t="s">
        <v>1849</v>
      </c>
      <c r="D431" s="65" t="s">
        <v>217</v>
      </c>
      <c r="E431" s="90" t="s">
        <v>219</v>
      </c>
    </row>
    <row r="432" spans="1:5" s="61" customFormat="1" ht="25.15" customHeight="1" x14ac:dyDescent="0.2">
      <c r="A432" s="69"/>
      <c r="B432" s="67" t="s">
        <v>1850</v>
      </c>
      <c r="C432" s="68" t="s">
        <v>1852</v>
      </c>
      <c r="D432" s="65" t="s">
        <v>220</v>
      </c>
      <c r="E432" s="90" t="s">
        <v>222</v>
      </c>
    </row>
    <row r="433" spans="1:5" s="61" customFormat="1" ht="25.15" customHeight="1" x14ac:dyDescent="0.2">
      <c r="A433" s="69"/>
      <c r="B433" s="67" t="s">
        <v>1853</v>
      </c>
      <c r="C433" s="68" t="s">
        <v>1855</v>
      </c>
      <c r="D433" s="65" t="s">
        <v>223</v>
      </c>
      <c r="E433" s="90" t="s">
        <v>230</v>
      </c>
    </row>
    <row r="434" spans="1:5" s="61" customFormat="1" ht="25.15" customHeight="1" x14ac:dyDescent="0.2">
      <c r="A434" s="69"/>
      <c r="B434" s="67" t="s">
        <v>1856</v>
      </c>
      <c r="C434" s="68" t="s">
        <v>1858</v>
      </c>
      <c r="D434" s="65" t="s">
        <v>226</v>
      </c>
      <c r="E434" s="90" t="s">
        <v>225</v>
      </c>
    </row>
    <row r="435" spans="1:5" s="61" customFormat="1" ht="25.15" customHeight="1" x14ac:dyDescent="0.2">
      <c r="A435" s="69"/>
      <c r="B435" s="119" t="s">
        <v>2122</v>
      </c>
      <c r="C435" s="120" t="s">
        <v>2123</v>
      </c>
      <c r="D435" s="65" t="s">
        <v>2028</v>
      </c>
      <c r="E435" s="90"/>
    </row>
    <row r="436" spans="1:5" s="61" customFormat="1" ht="25.15" customHeight="1" x14ac:dyDescent="0.2">
      <c r="A436" s="69"/>
      <c r="B436" s="67" t="s">
        <v>1859</v>
      </c>
      <c r="C436" s="68" t="s">
        <v>1862</v>
      </c>
      <c r="D436" s="65" t="s">
        <v>234</v>
      </c>
      <c r="E436" s="90" t="s">
        <v>236</v>
      </c>
    </row>
    <row r="437" spans="1:5" s="61" customFormat="1" ht="25.15" customHeight="1" x14ac:dyDescent="0.2">
      <c r="A437" s="69"/>
      <c r="B437" s="67" t="s">
        <v>1863</v>
      </c>
      <c r="C437" s="68" t="s">
        <v>1865</v>
      </c>
      <c r="D437" s="65" t="s">
        <v>237</v>
      </c>
      <c r="E437" s="90" t="s">
        <v>239</v>
      </c>
    </row>
    <row r="438" spans="1:5" s="61" customFormat="1" ht="25.15" customHeight="1" x14ac:dyDescent="0.2">
      <c r="A438" s="69"/>
      <c r="B438" s="67" t="s">
        <v>1866</v>
      </c>
      <c r="C438" s="68" t="s">
        <v>1868</v>
      </c>
      <c r="D438" s="65" t="s">
        <v>240</v>
      </c>
      <c r="E438" s="90" t="s">
        <v>242</v>
      </c>
    </row>
    <row r="439" spans="1:5" s="61" customFormat="1" ht="25.15" customHeight="1" x14ac:dyDescent="0.2">
      <c r="A439" s="69"/>
      <c r="B439" s="67" t="s">
        <v>1869</v>
      </c>
      <c r="C439" s="68" t="s">
        <v>1871</v>
      </c>
      <c r="D439" s="65" t="s">
        <v>243</v>
      </c>
      <c r="E439" s="90" t="s">
        <v>245</v>
      </c>
    </row>
    <row r="440" spans="1:5" s="61" customFormat="1" ht="25.15" customHeight="1" x14ac:dyDescent="0.2">
      <c r="A440" s="69"/>
      <c r="B440" s="67" t="s">
        <v>1872</v>
      </c>
      <c r="C440" s="68" t="s">
        <v>1874</v>
      </c>
      <c r="D440" s="65" t="s">
        <v>246</v>
      </c>
      <c r="E440" s="90" t="s">
        <v>248</v>
      </c>
    </row>
    <row r="441" spans="1:5" s="61" customFormat="1" ht="25.15" customHeight="1" x14ac:dyDescent="0.2">
      <c r="A441" s="69"/>
      <c r="B441" s="67" t="s">
        <v>1875</v>
      </c>
      <c r="C441" s="68" t="s">
        <v>1877</v>
      </c>
      <c r="D441" s="65" t="s">
        <v>249</v>
      </c>
      <c r="E441" s="90" t="s">
        <v>251</v>
      </c>
    </row>
    <row r="442" spans="1:5" s="61" customFormat="1" ht="25.15" customHeight="1" x14ac:dyDescent="0.2">
      <c r="A442" s="69"/>
      <c r="B442" s="117" t="s">
        <v>2124</v>
      </c>
      <c r="C442" s="118" t="s">
        <v>2125</v>
      </c>
      <c r="D442" s="65" t="s">
        <v>2028</v>
      </c>
      <c r="E442" s="90"/>
    </row>
    <row r="443" spans="1:5" s="61" customFormat="1" ht="25.15" customHeight="1" x14ac:dyDescent="0.2">
      <c r="A443" s="69"/>
      <c r="B443" s="119" t="s">
        <v>2126</v>
      </c>
      <c r="C443" s="120" t="s">
        <v>2127</v>
      </c>
      <c r="D443" s="65" t="s">
        <v>2028</v>
      </c>
      <c r="E443" s="90"/>
    </row>
    <row r="444" spans="1:5" s="61" customFormat="1" ht="25.15" customHeight="1" x14ac:dyDescent="0.2">
      <c r="A444" s="69"/>
      <c r="B444" s="67" t="s">
        <v>461</v>
      </c>
      <c r="C444" s="68" t="s">
        <v>1068</v>
      </c>
      <c r="D444" s="65" t="s">
        <v>460</v>
      </c>
      <c r="E444" s="90" t="s">
        <v>462</v>
      </c>
    </row>
    <row r="445" spans="1:5" s="61" customFormat="1" ht="25.15" customHeight="1" x14ac:dyDescent="0.2">
      <c r="A445" s="69"/>
      <c r="B445" s="67" t="s">
        <v>399</v>
      </c>
      <c r="C445" s="68" t="s">
        <v>1069</v>
      </c>
      <c r="D445" s="65" t="s">
        <v>398</v>
      </c>
      <c r="E445" s="90" t="s">
        <v>400</v>
      </c>
    </row>
    <row r="446" spans="1:5" s="61" customFormat="1" ht="25.15" customHeight="1" x14ac:dyDescent="0.2">
      <c r="A446" s="69"/>
      <c r="B446" s="67" t="s">
        <v>1070</v>
      </c>
      <c r="C446" s="68" t="s">
        <v>1071</v>
      </c>
      <c r="D446" s="65" t="s">
        <v>266</v>
      </c>
      <c r="E446" s="90" t="s">
        <v>267</v>
      </c>
    </row>
    <row r="447" spans="1:5" s="61" customFormat="1" ht="25.15" customHeight="1" x14ac:dyDescent="0.2">
      <c r="A447" s="69"/>
      <c r="B447" s="67" t="s">
        <v>1072</v>
      </c>
      <c r="C447" s="68" t="s">
        <v>1073</v>
      </c>
      <c r="D447" s="65" t="s">
        <v>331</v>
      </c>
      <c r="E447" s="90" t="s">
        <v>1246</v>
      </c>
    </row>
    <row r="448" spans="1:5" s="61" customFormat="1" ht="25.15" customHeight="1" x14ac:dyDescent="0.2">
      <c r="A448" s="69"/>
      <c r="B448" s="67" t="s">
        <v>1074</v>
      </c>
      <c r="C448" s="68" t="s">
        <v>1075</v>
      </c>
      <c r="D448" s="65" t="s">
        <v>331</v>
      </c>
      <c r="E448" s="90" t="s">
        <v>1246</v>
      </c>
    </row>
    <row r="449" spans="1:5" s="61" customFormat="1" ht="25.15" customHeight="1" x14ac:dyDescent="0.2">
      <c r="A449" s="69"/>
      <c r="B449" s="67" t="s">
        <v>464</v>
      </c>
      <c r="C449" s="68" t="s">
        <v>1076</v>
      </c>
      <c r="D449" s="65" t="s">
        <v>463</v>
      </c>
      <c r="E449" s="90" t="s">
        <v>465</v>
      </c>
    </row>
    <row r="450" spans="1:5" s="71" customFormat="1" ht="25.15" customHeight="1" x14ac:dyDescent="0.2">
      <c r="A450" s="70"/>
      <c r="B450" s="67" t="s">
        <v>500</v>
      </c>
      <c r="C450" s="68" t="s">
        <v>1077</v>
      </c>
      <c r="D450" s="65" t="s">
        <v>466</v>
      </c>
      <c r="E450" s="90" t="s">
        <v>467</v>
      </c>
    </row>
    <row r="451" spans="1:5" s="61" customFormat="1" ht="25.15" customHeight="1" x14ac:dyDescent="0.2">
      <c r="A451" s="69"/>
      <c r="B451" s="67" t="s">
        <v>1078</v>
      </c>
      <c r="C451" s="68" t="s">
        <v>1079</v>
      </c>
      <c r="D451" s="65" t="s">
        <v>261</v>
      </c>
      <c r="E451" s="90" t="s">
        <v>262</v>
      </c>
    </row>
    <row r="452" spans="1:5" s="61" customFormat="1" ht="25.15" customHeight="1" x14ac:dyDescent="0.2">
      <c r="A452" s="69"/>
      <c r="B452" s="119" t="s">
        <v>480</v>
      </c>
      <c r="C452" s="120" t="s">
        <v>2128</v>
      </c>
      <c r="D452" s="65" t="s">
        <v>2028</v>
      </c>
      <c r="E452" s="90"/>
    </row>
    <row r="453" spans="1:5" s="61" customFormat="1" ht="25.15" customHeight="1" x14ac:dyDescent="0.2">
      <c r="A453" s="69"/>
      <c r="B453" s="67" t="s">
        <v>1080</v>
      </c>
      <c r="C453" s="68" t="s">
        <v>1081</v>
      </c>
      <c r="D453" s="65" t="s">
        <v>132</v>
      </c>
      <c r="E453" s="90" t="s">
        <v>1242</v>
      </c>
    </row>
    <row r="454" spans="1:5" s="61" customFormat="1" ht="25.15" customHeight="1" x14ac:dyDescent="0.2">
      <c r="A454" s="69"/>
      <c r="B454" s="67" t="s">
        <v>1082</v>
      </c>
      <c r="C454" s="68" t="s">
        <v>1083</v>
      </c>
      <c r="D454" s="65" t="s">
        <v>113</v>
      </c>
      <c r="E454" s="90" t="s">
        <v>1243</v>
      </c>
    </row>
    <row r="455" spans="1:5" s="61" customFormat="1" ht="25.15" customHeight="1" x14ac:dyDescent="0.2">
      <c r="A455" s="69"/>
      <c r="B455" s="67" t="s">
        <v>1084</v>
      </c>
      <c r="C455" s="68" t="s">
        <v>1085</v>
      </c>
      <c r="D455" s="65" t="s">
        <v>115</v>
      </c>
      <c r="E455" s="90" t="s">
        <v>117</v>
      </c>
    </row>
    <row r="456" spans="1:5" s="61" customFormat="1" ht="25.15" customHeight="1" x14ac:dyDescent="0.2">
      <c r="A456" s="69"/>
      <c r="B456" s="67" t="s">
        <v>1086</v>
      </c>
      <c r="C456" s="68" t="s">
        <v>1087</v>
      </c>
      <c r="D456" s="65" t="s">
        <v>121</v>
      </c>
      <c r="E456" s="90" t="s">
        <v>123</v>
      </c>
    </row>
    <row r="457" spans="1:5" s="61" customFormat="1" ht="25.15" customHeight="1" x14ac:dyDescent="0.2">
      <c r="A457" s="69"/>
      <c r="B457" s="67" t="s">
        <v>1088</v>
      </c>
      <c r="C457" s="68" t="s">
        <v>1089</v>
      </c>
      <c r="D457" s="65" t="s">
        <v>151</v>
      </c>
      <c r="E457" s="90" t="s">
        <v>153</v>
      </c>
    </row>
    <row r="458" spans="1:5" s="71" customFormat="1" ht="25.15" customHeight="1" x14ac:dyDescent="0.2">
      <c r="A458" s="69"/>
      <c r="B458" s="67" t="s">
        <v>1090</v>
      </c>
      <c r="C458" s="68" t="s">
        <v>1091</v>
      </c>
      <c r="D458" s="65" t="s">
        <v>151</v>
      </c>
      <c r="E458" s="90" t="s">
        <v>153</v>
      </c>
    </row>
    <row r="459" spans="1:5" s="71" customFormat="1" ht="25.15" customHeight="1" x14ac:dyDescent="0.2">
      <c r="A459" s="70"/>
      <c r="B459" s="119" t="s">
        <v>2129</v>
      </c>
      <c r="C459" s="120" t="s">
        <v>2130</v>
      </c>
      <c r="D459" s="65" t="s">
        <v>2028</v>
      </c>
      <c r="E459" s="90"/>
    </row>
    <row r="460" spans="1:5" s="61" customFormat="1" ht="25.15" customHeight="1" x14ac:dyDescent="0.2">
      <c r="A460" s="69"/>
      <c r="B460" s="67" t="s">
        <v>1094</v>
      </c>
      <c r="C460" s="68" t="s">
        <v>1093</v>
      </c>
      <c r="D460" s="65" t="s">
        <v>266</v>
      </c>
      <c r="E460" s="90" t="s">
        <v>267</v>
      </c>
    </row>
    <row r="461" spans="1:5" s="61" customFormat="1" ht="25.15" customHeight="1" x14ac:dyDescent="0.2">
      <c r="A461" s="69"/>
      <c r="B461" s="67" t="s">
        <v>402</v>
      </c>
      <c r="C461" s="68" t="s">
        <v>1095</v>
      </c>
      <c r="D461" s="65" t="s">
        <v>261</v>
      </c>
      <c r="E461" s="90" t="s">
        <v>262</v>
      </c>
    </row>
    <row r="462" spans="1:5" s="61" customFormat="1" ht="25.15" customHeight="1" x14ac:dyDescent="0.2">
      <c r="A462" s="69"/>
      <c r="B462" s="67" t="s">
        <v>405</v>
      </c>
      <c r="C462" s="68" t="s">
        <v>1096</v>
      </c>
      <c r="D462" s="65" t="s">
        <v>401</v>
      </c>
      <c r="E462" s="90" t="s">
        <v>403</v>
      </c>
    </row>
    <row r="463" spans="1:5" s="61" customFormat="1" ht="25.15" customHeight="1" x14ac:dyDescent="0.2">
      <c r="A463" s="69"/>
      <c r="B463" s="67" t="s">
        <v>408</v>
      </c>
      <c r="C463" s="68" t="s">
        <v>1097</v>
      </c>
      <c r="D463" s="65" t="s">
        <v>404</v>
      </c>
      <c r="E463" s="90" t="s">
        <v>406</v>
      </c>
    </row>
    <row r="464" spans="1:5" s="61" customFormat="1" ht="25.15" customHeight="1" x14ac:dyDescent="0.2">
      <c r="A464" s="69"/>
      <c r="B464" s="67" t="s">
        <v>469</v>
      </c>
      <c r="C464" s="68" t="s">
        <v>1098</v>
      </c>
      <c r="D464" s="65" t="s">
        <v>407</v>
      </c>
      <c r="E464" s="90" t="s">
        <v>409</v>
      </c>
    </row>
    <row r="465" spans="1:5" s="61" customFormat="1" ht="25.15" customHeight="1" x14ac:dyDescent="0.2">
      <c r="A465" s="69"/>
      <c r="B465" s="67" t="s">
        <v>1893</v>
      </c>
      <c r="C465" s="68" t="s">
        <v>1099</v>
      </c>
      <c r="D465" s="65" t="s">
        <v>416</v>
      </c>
      <c r="E465" s="90" t="s">
        <v>417</v>
      </c>
    </row>
    <row r="466" spans="1:5" s="61" customFormat="1" ht="25.15" customHeight="1" x14ac:dyDescent="0.2">
      <c r="A466" s="69"/>
      <c r="B466" s="67" t="s">
        <v>1894</v>
      </c>
      <c r="C466" s="68" t="s">
        <v>1100</v>
      </c>
      <c r="D466" s="65" t="s">
        <v>418</v>
      </c>
      <c r="E466" s="90" t="s">
        <v>419</v>
      </c>
    </row>
    <row r="467" spans="1:5" s="61" customFormat="1" ht="25.15" customHeight="1" x14ac:dyDescent="0.2">
      <c r="A467" s="69"/>
      <c r="B467" s="67" t="s">
        <v>1895</v>
      </c>
      <c r="C467" s="68" t="s">
        <v>1101</v>
      </c>
      <c r="D467" s="65" t="s">
        <v>420</v>
      </c>
      <c r="E467" s="90" t="s">
        <v>421</v>
      </c>
    </row>
    <row r="468" spans="1:5" s="61" customFormat="1" ht="25.15" customHeight="1" x14ac:dyDescent="0.2">
      <c r="A468" s="69"/>
      <c r="B468" s="67" t="s">
        <v>2170</v>
      </c>
      <c r="C468" s="68" t="s">
        <v>1102</v>
      </c>
      <c r="D468" s="65" t="s">
        <v>474</v>
      </c>
      <c r="E468" s="90" t="s">
        <v>475</v>
      </c>
    </row>
    <row r="469" spans="1:5" s="61" customFormat="1" ht="25.15" customHeight="1" x14ac:dyDescent="0.2">
      <c r="A469" s="69"/>
      <c r="B469" s="67" t="s">
        <v>1896</v>
      </c>
      <c r="C469" s="68" t="s">
        <v>1103</v>
      </c>
      <c r="D469" s="65" t="s">
        <v>468</v>
      </c>
      <c r="E469" s="90" t="s">
        <v>470</v>
      </c>
    </row>
    <row r="470" spans="1:5" s="61" customFormat="1" ht="25.15" customHeight="1" x14ac:dyDescent="0.2">
      <c r="A470" s="69"/>
      <c r="B470" s="117" t="s">
        <v>2131</v>
      </c>
      <c r="C470" s="118" t="s">
        <v>2132</v>
      </c>
      <c r="D470" s="65" t="s">
        <v>2028</v>
      </c>
      <c r="E470" s="90"/>
    </row>
    <row r="471" spans="1:5" s="66" customFormat="1" ht="25.15" customHeight="1" x14ac:dyDescent="0.2">
      <c r="A471" s="62"/>
      <c r="B471" s="67" t="s">
        <v>1104</v>
      </c>
      <c r="C471" s="68" t="s">
        <v>1105</v>
      </c>
      <c r="D471" s="65" t="s">
        <v>182</v>
      </c>
      <c r="E471" s="90" t="s">
        <v>184</v>
      </c>
    </row>
    <row r="472" spans="1:5" s="66" customFormat="1" ht="25.15" customHeight="1" x14ac:dyDescent="0.2">
      <c r="A472" s="62"/>
      <c r="B472" s="67" t="s">
        <v>1106</v>
      </c>
      <c r="C472" s="68" t="s">
        <v>1107</v>
      </c>
      <c r="D472" s="65" t="s">
        <v>182</v>
      </c>
      <c r="E472" s="90" t="s">
        <v>184</v>
      </c>
    </row>
    <row r="473" spans="1:5" s="66" customFormat="1" ht="25.15" customHeight="1" x14ac:dyDescent="0.2">
      <c r="A473" s="62"/>
      <c r="B473" s="67" t="s">
        <v>1108</v>
      </c>
      <c r="C473" s="68" t="s">
        <v>1109</v>
      </c>
      <c r="D473" s="65" t="s">
        <v>182</v>
      </c>
      <c r="E473" s="90" t="s">
        <v>184</v>
      </c>
    </row>
    <row r="474" spans="1:5" s="66" customFormat="1" ht="25.15" customHeight="1" x14ac:dyDescent="0.2">
      <c r="A474" s="62"/>
      <c r="B474" s="117" t="s">
        <v>2133</v>
      </c>
      <c r="C474" s="118" t="s">
        <v>2134</v>
      </c>
      <c r="D474" s="65" t="s">
        <v>2028</v>
      </c>
      <c r="E474" s="90"/>
    </row>
    <row r="475" spans="1:5" s="66" customFormat="1" ht="25.15" customHeight="1" x14ac:dyDescent="0.2">
      <c r="A475" s="62"/>
      <c r="B475" s="67" t="s">
        <v>1110</v>
      </c>
      <c r="C475" s="68" t="s">
        <v>1111</v>
      </c>
      <c r="D475" s="65" t="s">
        <v>182</v>
      </c>
      <c r="E475" s="90" t="s">
        <v>184</v>
      </c>
    </row>
    <row r="476" spans="1:5" s="66" customFormat="1" ht="25.15" customHeight="1" x14ac:dyDescent="0.2">
      <c r="A476" s="62"/>
      <c r="B476" s="67" t="s">
        <v>1112</v>
      </c>
      <c r="C476" s="68" t="s">
        <v>1113</v>
      </c>
      <c r="D476" s="65" t="s">
        <v>182</v>
      </c>
      <c r="E476" s="90" t="s">
        <v>184</v>
      </c>
    </row>
    <row r="477" spans="1:5" s="66" customFormat="1" ht="25.15" customHeight="1" x14ac:dyDescent="0.2">
      <c r="A477" s="62"/>
      <c r="B477" s="67" t="s">
        <v>1114</v>
      </c>
      <c r="C477" s="68" t="s">
        <v>1115</v>
      </c>
      <c r="D477" s="65" t="s">
        <v>182</v>
      </c>
      <c r="E477" s="90" t="s">
        <v>184</v>
      </c>
    </row>
    <row r="478" spans="1:5" s="66" customFormat="1" ht="25.15" customHeight="1" x14ac:dyDescent="0.2">
      <c r="A478" s="62"/>
      <c r="B478" s="67" t="s">
        <v>1116</v>
      </c>
      <c r="C478" s="68" t="s">
        <v>1117</v>
      </c>
      <c r="D478" s="65" t="s">
        <v>182</v>
      </c>
      <c r="E478" s="90" t="s">
        <v>184</v>
      </c>
    </row>
    <row r="479" spans="1:5" s="66" customFormat="1" ht="25.15" customHeight="1" x14ac:dyDescent="0.2">
      <c r="A479" s="62"/>
      <c r="B479" s="67" t="s">
        <v>1118</v>
      </c>
      <c r="C479" s="68" t="s">
        <v>1119</v>
      </c>
      <c r="D479" s="65" t="s">
        <v>182</v>
      </c>
      <c r="E479" s="90" t="s">
        <v>184</v>
      </c>
    </row>
    <row r="480" spans="1:5" s="66" customFormat="1" ht="25.15" customHeight="1" x14ac:dyDescent="0.2">
      <c r="A480" s="62"/>
      <c r="B480" s="117" t="s">
        <v>2135</v>
      </c>
      <c r="C480" s="118" t="s">
        <v>2136</v>
      </c>
      <c r="D480" s="65" t="s">
        <v>2028</v>
      </c>
      <c r="E480" s="90"/>
    </row>
    <row r="481" spans="1:5" s="66" customFormat="1" ht="25.15" customHeight="1" x14ac:dyDescent="0.2">
      <c r="A481" s="62"/>
      <c r="B481" s="67" t="s">
        <v>1120</v>
      </c>
      <c r="C481" s="68" t="s">
        <v>1121</v>
      </c>
      <c r="D481" s="65" t="s">
        <v>445</v>
      </c>
      <c r="E481" s="90" t="s">
        <v>447</v>
      </c>
    </row>
    <row r="482" spans="1:5" s="66" customFormat="1" ht="25.15" customHeight="1" x14ac:dyDescent="0.2">
      <c r="A482" s="62"/>
      <c r="B482" s="67" t="s">
        <v>1122</v>
      </c>
      <c r="C482" s="68" t="s">
        <v>1123</v>
      </c>
      <c r="D482" s="65" t="s">
        <v>445</v>
      </c>
      <c r="E482" s="90" t="s">
        <v>447</v>
      </c>
    </row>
    <row r="483" spans="1:5" s="66" customFormat="1" ht="25.15" customHeight="1" x14ac:dyDescent="0.2">
      <c r="A483" s="62"/>
      <c r="B483" s="67" t="s">
        <v>1124</v>
      </c>
      <c r="C483" s="68" t="s">
        <v>1125</v>
      </c>
      <c r="D483" s="65" t="s">
        <v>445</v>
      </c>
      <c r="E483" s="90" t="s">
        <v>447</v>
      </c>
    </row>
    <row r="484" spans="1:5" s="66" customFormat="1" ht="25.15" customHeight="1" x14ac:dyDescent="0.2">
      <c r="A484" s="62"/>
      <c r="B484" s="117" t="s">
        <v>2137</v>
      </c>
      <c r="C484" s="118" t="s">
        <v>2138</v>
      </c>
      <c r="D484" s="65" t="s">
        <v>2028</v>
      </c>
      <c r="E484" s="90"/>
    </row>
    <row r="485" spans="1:5" s="66" customFormat="1" ht="25.15" customHeight="1" x14ac:dyDescent="0.2">
      <c r="A485" s="62"/>
      <c r="B485" s="67" t="s">
        <v>1126</v>
      </c>
      <c r="C485" s="68" t="s">
        <v>1127</v>
      </c>
      <c r="D485" s="65" t="s">
        <v>445</v>
      </c>
      <c r="E485" s="90" t="s">
        <v>447</v>
      </c>
    </row>
    <row r="486" spans="1:5" s="66" customFormat="1" ht="25.15" customHeight="1" x14ac:dyDescent="0.2">
      <c r="A486" s="62"/>
      <c r="B486" s="67" t="s">
        <v>1128</v>
      </c>
      <c r="C486" s="68" t="s">
        <v>1129</v>
      </c>
      <c r="D486" s="65" t="s">
        <v>445</v>
      </c>
      <c r="E486" s="90" t="s">
        <v>447</v>
      </c>
    </row>
    <row r="487" spans="1:5" s="66" customFormat="1" ht="25.15" customHeight="1" x14ac:dyDescent="0.2">
      <c r="A487" s="62"/>
      <c r="B487" s="63" t="s">
        <v>188</v>
      </c>
      <c r="C487" s="64" t="s">
        <v>1130</v>
      </c>
      <c r="D487" s="65" t="s">
        <v>187</v>
      </c>
      <c r="E487" s="90" t="s">
        <v>1342</v>
      </c>
    </row>
    <row r="488" spans="1:5" s="66" customFormat="1" ht="25.15" customHeight="1" x14ac:dyDescent="0.2">
      <c r="A488" s="62"/>
      <c r="B488" s="63" t="s">
        <v>1131</v>
      </c>
      <c r="C488" s="64" t="s">
        <v>1132</v>
      </c>
      <c r="D488" s="65" t="s">
        <v>448</v>
      </c>
      <c r="E488" s="90" t="s">
        <v>450</v>
      </c>
    </row>
    <row r="489" spans="1:5" s="66" customFormat="1" ht="25.15" customHeight="1" x14ac:dyDescent="0.2">
      <c r="A489" s="62"/>
      <c r="B489" s="117" t="s">
        <v>189</v>
      </c>
      <c r="C489" s="118" t="s">
        <v>1343</v>
      </c>
      <c r="D489" s="65" t="s">
        <v>187</v>
      </c>
      <c r="E489" s="90" t="s">
        <v>1342</v>
      </c>
    </row>
    <row r="490" spans="1:5" s="66" customFormat="1" ht="25.15" customHeight="1" x14ac:dyDescent="0.2">
      <c r="A490" s="62"/>
      <c r="B490" s="67" t="s">
        <v>1133</v>
      </c>
      <c r="C490" s="68" t="s">
        <v>1134</v>
      </c>
      <c r="D490" s="65" t="s">
        <v>187</v>
      </c>
      <c r="E490" s="90" t="s">
        <v>1342</v>
      </c>
    </row>
    <row r="491" spans="1:5" s="66" customFormat="1" ht="25.15" customHeight="1" x14ac:dyDescent="0.2">
      <c r="A491" s="62"/>
      <c r="B491" s="119" t="s">
        <v>2139</v>
      </c>
      <c r="C491" s="120" t="s">
        <v>2140</v>
      </c>
      <c r="D491" s="65" t="s">
        <v>2028</v>
      </c>
      <c r="E491" s="90"/>
    </row>
    <row r="492" spans="1:5" s="66" customFormat="1" ht="25.15" customHeight="1" x14ac:dyDescent="0.2">
      <c r="A492" s="62"/>
      <c r="B492" s="67" t="s">
        <v>1135</v>
      </c>
      <c r="C492" s="68" t="s">
        <v>1136</v>
      </c>
      <c r="D492" s="65" t="s">
        <v>187</v>
      </c>
      <c r="E492" s="90" t="s">
        <v>1342</v>
      </c>
    </row>
    <row r="493" spans="1:5" s="66" customFormat="1" ht="25.15" customHeight="1" x14ac:dyDescent="0.2">
      <c r="A493" s="62"/>
      <c r="B493" s="119" t="s">
        <v>2141</v>
      </c>
      <c r="C493" s="120" t="s">
        <v>2142</v>
      </c>
      <c r="D493" s="65" t="s">
        <v>2028</v>
      </c>
      <c r="E493" s="90"/>
    </row>
    <row r="494" spans="1:5" s="61" customFormat="1" ht="25.15" customHeight="1" x14ac:dyDescent="0.2">
      <c r="A494" s="69"/>
      <c r="B494" s="67" t="s">
        <v>1137</v>
      </c>
      <c r="C494" s="68" t="s">
        <v>1138</v>
      </c>
      <c r="D494" s="65" t="s">
        <v>187</v>
      </c>
      <c r="E494" s="90" t="s">
        <v>1342</v>
      </c>
    </row>
    <row r="495" spans="1:5" s="61" customFormat="1" ht="25.15" customHeight="1" x14ac:dyDescent="0.2">
      <c r="A495" s="69" t="s">
        <v>521</v>
      </c>
      <c r="B495" s="67" t="s">
        <v>1139</v>
      </c>
      <c r="C495" s="68" t="s">
        <v>1140</v>
      </c>
      <c r="D495" s="65" t="s">
        <v>187</v>
      </c>
      <c r="E495" s="90" t="s">
        <v>1342</v>
      </c>
    </row>
    <row r="496" spans="1:5" s="61" customFormat="1" ht="25.15" customHeight="1" x14ac:dyDescent="0.2">
      <c r="A496" s="69"/>
      <c r="B496" s="67" t="s">
        <v>2143</v>
      </c>
      <c r="C496" s="68" t="s">
        <v>2144</v>
      </c>
      <c r="D496" s="65" t="s">
        <v>2028</v>
      </c>
      <c r="E496" s="90"/>
    </row>
    <row r="497" spans="1:5" s="61" customFormat="1" ht="25.15" customHeight="1" x14ac:dyDescent="0.2">
      <c r="A497" s="69" t="s">
        <v>583</v>
      </c>
      <c r="B497" s="63" t="s">
        <v>1141</v>
      </c>
      <c r="C497" s="64" t="s">
        <v>1142</v>
      </c>
      <c r="D497" s="65" t="s">
        <v>187</v>
      </c>
      <c r="E497" s="90" t="s">
        <v>1342</v>
      </c>
    </row>
    <row r="498" spans="1:5" s="61" customFormat="1" ht="25.15" customHeight="1" x14ac:dyDescent="0.2">
      <c r="A498" s="69"/>
      <c r="B498" s="63" t="s">
        <v>1143</v>
      </c>
      <c r="C498" s="64" t="s">
        <v>1144</v>
      </c>
      <c r="D498" s="65" t="s">
        <v>187</v>
      </c>
      <c r="E498" s="90" t="s">
        <v>1342</v>
      </c>
    </row>
    <row r="499" spans="1:5" s="61" customFormat="1" ht="25.15" customHeight="1" x14ac:dyDescent="0.2">
      <c r="A499" s="69"/>
      <c r="B499" s="63" t="s">
        <v>1145</v>
      </c>
      <c r="C499" s="64" t="s">
        <v>1146</v>
      </c>
      <c r="D499" s="65" t="s">
        <v>187</v>
      </c>
      <c r="E499" s="90" t="s">
        <v>1342</v>
      </c>
    </row>
    <row r="500" spans="1:5" s="61" customFormat="1" ht="25.15" customHeight="1" x14ac:dyDescent="0.2">
      <c r="A500" s="69"/>
      <c r="B500" s="63" t="s">
        <v>1147</v>
      </c>
      <c r="C500" s="64" t="s">
        <v>1148</v>
      </c>
      <c r="D500" s="65" t="s">
        <v>187</v>
      </c>
      <c r="E500" s="90" t="s">
        <v>1342</v>
      </c>
    </row>
    <row r="501" spans="1:5" s="61" customFormat="1" ht="25.15" customHeight="1" x14ac:dyDescent="0.2">
      <c r="A501" s="69"/>
      <c r="B501" s="63" t="s">
        <v>1149</v>
      </c>
      <c r="C501" s="64" t="s">
        <v>1150</v>
      </c>
      <c r="D501" s="65" t="s">
        <v>187</v>
      </c>
      <c r="E501" s="90" t="s">
        <v>1342</v>
      </c>
    </row>
    <row r="502" spans="1:5" s="61" customFormat="1" ht="25.15" customHeight="1" x14ac:dyDescent="0.2">
      <c r="A502" s="69"/>
      <c r="B502" s="63" t="s">
        <v>1151</v>
      </c>
      <c r="C502" s="64" t="s">
        <v>1152</v>
      </c>
      <c r="D502" s="65" t="s">
        <v>187</v>
      </c>
      <c r="E502" s="90" t="s">
        <v>1342</v>
      </c>
    </row>
    <row r="503" spans="1:5" s="61" customFormat="1" ht="25.15" customHeight="1" x14ac:dyDescent="0.2">
      <c r="A503" s="69"/>
      <c r="B503" s="63" t="s">
        <v>1153</v>
      </c>
      <c r="C503" s="64" t="s">
        <v>1154</v>
      </c>
      <c r="D503" s="65" t="s">
        <v>187</v>
      </c>
      <c r="E503" s="90" t="s">
        <v>1342</v>
      </c>
    </row>
    <row r="504" spans="1:5" s="61" customFormat="1" ht="25.15" customHeight="1" x14ac:dyDescent="0.2">
      <c r="A504" s="69"/>
      <c r="B504" s="67" t="s">
        <v>2145</v>
      </c>
      <c r="C504" s="68" t="s">
        <v>2146</v>
      </c>
      <c r="D504" s="65" t="s">
        <v>2028</v>
      </c>
      <c r="E504" s="90"/>
    </row>
    <row r="505" spans="1:5" s="66" customFormat="1" ht="25.15" customHeight="1" x14ac:dyDescent="0.2">
      <c r="A505" s="62" t="s">
        <v>521</v>
      </c>
      <c r="B505" s="67" t="s">
        <v>1155</v>
      </c>
      <c r="C505" s="68" t="s">
        <v>1156</v>
      </c>
      <c r="D505" s="65" t="s">
        <v>187</v>
      </c>
      <c r="E505" s="90" t="s">
        <v>1342</v>
      </c>
    </row>
    <row r="506" spans="1:5" s="66" customFormat="1" ht="25.15" customHeight="1" x14ac:dyDescent="0.2">
      <c r="A506" s="62"/>
      <c r="B506" s="67" t="s">
        <v>2147</v>
      </c>
      <c r="C506" s="68" t="s">
        <v>2148</v>
      </c>
      <c r="D506" s="65" t="s">
        <v>2028</v>
      </c>
      <c r="E506" s="90"/>
    </row>
    <row r="507" spans="1:5" s="66" customFormat="1" ht="25.15" customHeight="1" x14ac:dyDescent="0.2">
      <c r="A507" s="62" t="s">
        <v>583</v>
      </c>
      <c r="B507" s="63" t="s">
        <v>1157</v>
      </c>
      <c r="C507" s="64" t="s">
        <v>1158</v>
      </c>
      <c r="D507" s="65" t="s">
        <v>187</v>
      </c>
      <c r="E507" s="90" t="s">
        <v>1342</v>
      </c>
    </row>
    <row r="508" spans="1:5" s="66" customFormat="1" ht="25.15" customHeight="1" x14ac:dyDescent="0.2">
      <c r="A508" s="62"/>
      <c r="B508" s="63" t="s">
        <v>1159</v>
      </c>
      <c r="C508" s="64" t="s">
        <v>1160</v>
      </c>
      <c r="D508" s="65" t="s">
        <v>187</v>
      </c>
      <c r="E508" s="90" t="s">
        <v>1342</v>
      </c>
    </row>
    <row r="509" spans="1:5" s="66" customFormat="1" ht="25.15" customHeight="1" x14ac:dyDescent="0.2">
      <c r="A509" s="62"/>
      <c r="B509" s="63" t="s">
        <v>1161</v>
      </c>
      <c r="C509" s="64" t="s">
        <v>1162</v>
      </c>
      <c r="D509" s="65" t="s">
        <v>187</v>
      </c>
      <c r="E509" s="90" t="s">
        <v>1342</v>
      </c>
    </row>
    <row r="510" spans="1:5" s="66" customFormat="1" ht="25.15" customHeight="1" x14ac:dyDescent="0.2">
      <c r="A510" s="62"/>
      <c r="B510" s="63" t="s">
        <v>1163</v>
      </c>
      <c r="C510" s="64" t="s">
        <v>1164</v>
      </c>
      <c r="D510" s="65" t="s">
        <v>187</v>
      </c>
      <c r="E510" s="90" t="s">
        <v>1342</v>
      </c>
    </row>
    <row r="511" spans="1:5" s="66" customFormat="1" ht="25.15" customHeight="1" x14ac:dyDescent="0.2">
      <c r="A511" s="62"/>
      <c r="B511" s="63" t="s">
        <v>1165</v>
      </c>
      <c r="C511" s="64" t="s">
        <v>1166</v>
      </c>
      <c r="D511" s="65" t="s">
        <v>187</v>
      </c>
      <c r="E511" s="90" t="s">
        <v>1342</v>
      </c>
    </row>
    <row r="512" spans="1:5" s="66" customFormat="1" ht="25.15" customHeight="1" x14ac:dyDescent="0.2">
      <c r="A512" s="62"/>
      <c r="B512" s="63" t="s">
        <v>1167</v>
      </c>
      <c r="C512" s="64" t="s">
        <v>1168</v>
      </c>
      <c r="D512" s="65" t="s">
        <v>187</v>
      </c>
      <c r="E512" s="90" t="s">
        <v>1342</v>
      </c>
    </row>
    <row r="513" spans="1:5" s="66" customFormat="1" ht="25.15" customHeight="1" x14ac:dyDescent="0.2">
      <c r="A513" s="62"/>
      <c r="B513" s="63" t="s">
        <v>1169</v>
      </c>
      <c r="C513" s="64" t="s">
        <v>1170</v>
      </c>
      <c r="D513" s="65" t="s">
        <v>187</v>
      </c>
      <c r="E513" s="90" t="s">
        <v>1342</v>
      </c>
    </row>
    <row r="514" spans="1:5" s="66" customFormat="1" ht="25.15" customHeight="1" x14ac:dyDescent="0.2">
      <c r="A514" s="62"/>
      <c r="B514" s="67" t="s">
        <v>1171</v>
      </c>
      <c r="C514" s="68" t="s">
        <v>1172</v>
      </c>
      <c r="D514" s="65" t="s">
        <v>187</v>
      </c>
      <c r="E514" s="90" t="s">
        <v>1342</v>
      </c>
    </row>
    <row r="515" spans="1:5" s="66" customFormat="1" ht="25.15" customHeight="1" x14ac:dyDescent="0.2">
      <c r="A515" s="62"/>
      <c r="B515" s="117" t="s">
        <v>2149</v>
      </c>
      <c r="C515" s="118" t="s">
        <v>2150</v>
      </c>
      <c r="D515" s="65" t="s">
        <v>2028</v>
      </c>
      <c r="E515" s="90"/>
    </row>
    <row r="516" spans="1:5" s="66" customFormat="1" ht="25.15" customHeight="1" x14ac:dyDescent="0.2">
      <c r="A516" s="62"/>
      <c r="B516" s="67" t="s">
        <v>1173</v>
      </c>
      <c r="C516" s="68" t="s">
        <v>1174</v>
      </c>
      <c r="D516" s="65" t="s">
        <v>448</v>
      </c>
      <c r="E516" s="90" t="s">
        <v>450</v>
      </c>
    </row>
    <row r="517" spans="1:5" s="66" customFormat="1" ht="25.15" customHeight="1" x14ac:dyDescent="0.2">
      <c r="A517" s="62"/>
      <c r="B517" s="119" t="s">
        <v>2151</v>
      </c>
      <c r="C517" s="120" t="s">
        <v>2152</v>
      </c>
      <c r="D517" s="65" t="s">
        <v>2028</v>
      </c>
      <c r="E517" s="90"/>
    </row>
    <row r="518" spans="1:5" s="66" customFormat="1" ht="25.15" customHeight="1" x14ac:dyDescent="0.2">
      <c r="A518" s="62"/>
      <c r="B518" s="67" t="s">
        <v>1175</v>
      </c>
      <c r="C518" s="68" t="s">
        <v>1176</v>
      </c>
      <c r="D518" s="65" t="s">
        <v>440</v>
      </c>
      <c r="E518" s="90" t="s">
        <v>441</v>
      </c>
    </row>
    <row r="519" spans="1:5" s="66" customFormat="1" ht="25.15" customHeight="1" x14ac:dyDescent="0.2">
      <c r="A519" s="62"/>
      <c r="B519" s="67" t="s">
        <v>1177</v>
      </c>
      <c r="C519" s="68" t="s">
        <v>1178</v>
      </c>
      <c r="D519" s="65" t="s">
        <v>440</v>
      </c>
      <c r="E519" s="90" t="s">
        <v>441</v>
      </c>
    </row>
    <row r="520" spans="1:5" s="66" customFormat="1" ht="25.15" customHeight="1" x14ac:dyDescent="0.2">
      <c r="A520" s="62"/>
      <c r="B520" s="67" t="s">
        <v>2153</v>
      </c>
      <c r="C520" s="68" t="s">
        <v>2154</v>
      </c>
      <c r="D520" s="65" t="s">
        <v>2028</v>
      </c>
      <c r="E520" s="90"/>
    </row>
    <row r="521" spans="1:5" s="66" customFormat="1" ht="25.15" customHeight="1" x14ac:dyDescent="0.2">
      <c r="A521" s="62" t="s">
        <v>521</v>
      </c>
      <c r="B521" s="67" t="s">
        <v>2155</v>
      </c>
      <c r="C521" s="68" t="s">
        <v>2156</v>
      </c>
      <c r="D521" s="65" t="s">
        <v>2028</v>
      </c>
      <c r="E521" s="90"/>
    </row>
    <row r="522" spans="1:5" s="66" customFormat="1" ht="25.15" customHeight="1" x14ac:dyDescent="0.2">
      <c r="A522" s="62" t="s">
        <v>521</v>
      </c>
      <c r="B522" s="63" t="s">
        <v>1179</v>
      </c>
      <c r="C522" s="64" t="s">
        <v>1180</v>
      </c>
      <c r="D522" s="65" t="s">
        <v>440</v>
      </c>
      <c r="E522" s="90" t="s">
        <v>441</v>
      </c>
    </row>
    <row r="523" spans="1:5" s="66" customFormat="1" ht="25.15" customHeight="1" x14ac:dyDescent="0.2">
      <c r="A523" s="62" t="s">
        <v>521</v>
      </c>
      <c r="B523" s="63" t="s">
        <v>1181</v>
      </c>
      <c r="C523" s="64" t="s">
        <v>1182</v>
      </c>
      <c r="D523" s="65" t="s">
        <v>440</v>
      </c>
      <c r="E523" s="90" t="s">
        <v>441</v>
      </c>
    </row>
    <row r="524" spans="1:5" s="66" customFormat="1" ht="25.15" customHeight="1" x14ac:dyDescent="0.2">
      <c r="A524" s="62"/>
      <c r="B524" s="67" t="s">
        <v>2157</v>
      </c>
      <c r="C524" s="68" t="s">
        <v>2158</v>
      </c>
      <c r="D524" s="65" t="s">
        <v>2028</v>
      </c>
      <c r="E524" s="90"/>
    </row>
    <row r="525" spans="1:5" s="66" customFormat="1" ht="25.15" customHeight="1" x14ac:dyDescent="0.2">
      <c r="A525" s="62" t="s">
        <v>583</v>
      </c>
      <c r="B525" s="63" t="s">
        <v>1183</v>
      </c>
      <c r="C525" s="64" t="s">
        <v>1184</v>
      </c>
      <c r="D525" s="65" t="s">
        <v>440</v>
      </c>
      <c r="E525" s="90" t="s">
        <v>441</v>
      </c>
    </row>
    <row r="526" spans="1:5" s="66" customFormat="1" ht="25.15" customHeight="1" x14ac:dyDescent="0.2">
      <c r="A526" s="62"/>
      <c r="B526" s="63" t="s">
        <v>2159</v>
      </c>
      <c r="C526" s="64" t="s">
        <v>2160</v>
      </c>
      <c r="D526" s="65" t="s">
        <v>2028</v>
      </c>
      <c r="E526" s="90"/>
    </row>
    <row r="527" spans="1:5" s="66" customFormat="1" ht="25.15" customHeight="1" x14ac:dyDescent="0.2">
      <c r="A527" s="62"/>
      <c r="B527" s="67" t="s">
        <v>1185</v>
      </c>
      <c r="C527" s="68" t="s">
        <v>1186</v>
      </c>
      <c r="D527" s="65" t="s">
        <v>410</v>
      </c>
      <c r="E527" s="90" t="s">
        <v>412</v>
      </c>
    </row>
    <row r="528" spans="1:5" s="66" customFormat="1" ht="25.15" customHeight="1" x14ac:dyDescent="0.2">
      <c r="A528" s="62"/>
      <c r="B528" s="67" t="s">
        <v>1187</v>
      </c>
      <c r="C528" s="68" t="s">
        <v>1188</v>
      </c>
      <c r="D528" s="65" t="s">
        <v>410</v>
      </c>
      <c r="E528" s="90" t="s">
        <v>412</v>
      </c>
    </row>
    <row r="529" spans="1:5" s="66" customFormat="1" ht="25.15" customHeight="1" x14ac:dyDescent="0.2">
      <c r="A529" s="62"/>
      <c r="B529" s="67" t="s">
        <v>1189</v>
      </c>
      <c r="C529" s="68" t="s">
        <v>1190</v>
      </c>
      <c r="D529" s="65" t="s">
        <v>410</v>
      </c>
      <c r="E529" s="90" t="s">
        <v>412</v>
      </c>
    </row>
    <row r="530" spans="1:5" s="66" customFormat="1" ht="25.15" customHeight="1" x14ac:dyDescent="0.2">
      <c r="A530" s="62"/>
      <c r="B530" s="63" t="s">
        <v>1191</v>
      </c>
      <c r="C530" s="64" t="s">
        <v>1192</v>
      </c>
      <c r="D530" s="65" t="s">
        <v>266</v>
      </c>
      <c r="E530" s="90" t="s">
        <v>267</v>
      </c>
    </row>
    <row r="531" spans="1:5" s="66" customFormat="1" ht="25.15" customHeight="1" x14ac:dyDescent="0.2">
      <c r="A531" s="62"/>
      <c r="B531" s="63" t="s">
        <v>1193</v>
      </c>
      <c r="C531" s="64" t="s">
        <v>1194</v>
      </c>
      <c r="D531" s="65" t="s">
        <v>266</v>
      </c>
      <c r="E531" s="90" t="s">
        <v>267</v>
      </c>
    </row>
    <row r="532" spans="1:5" s="66" customFormat="1" ht="25.15" customHeight="1" x14ac:dyDescent="0.2">
      <c r="A532" s="62"/>
      <c r="B532" s="63" t="s">
        <v>1195</v>
      </c>
      <c r="C532" s="64" t="s">
        <v>1196</v>
      </c>
      <c r="D532" s="65" t="s">
        <v>266</v>
      </c>
      <c r="E532" s="90" t="s">
        <v>267</v>
      </c>
    </row>
    <row r="533" spans="1:5" s="66" customFormat="1" ht="25.15" customHeight="1" x14ac:dyDescent="0.2">
      <c r="A533" s="62"/>
      <c r="B533" s="63" t="s">
        <v>1197</v>
      </c>
      <c r="C533" s="64" t="s">
        <v>1198</v>
      </c>
      <c r="D533" s="65" t="s">
        <v>266</v>
      </c>
      <c r="E533" s="90" t="s">
        <v>267</v>
      </c>
    </row>
    <row r="534" spans="1:5" s="66" customFormat="1" ht="25.15" customHeight="1" x14ac:dyDescent="0.2">
      <c r="A534" s="62"/>
      <c r="B534" s="63" t="s">
        <v>1199</v>
      </c>
      <c r="C534" s="64" t="s">
        <v>1200</v>
      </c>
      <c r="D534" s="65" t="s">
        <v>266</v>
      </c>
      <c r="E534" s="90" t="s">
        <v>267</v>
      </c>
    </row>
    <row r="535" spans="1:5" s="66" customFormat="1" ht="25.15" customHeight="1" x14ac:dyDescent="0.2">
      <c r="A535" s="62"/>
      <c r="B535" s="67" t="s">
        <v>2161</v>
      </c>
      <c r="C535" s="68" t="s">
        <v>2162</v>
      </c>
      <c r="D535" s="65" t="s">
        <v>2028</v>
      </c>
      <c r="E535" s="90"/>
    </row>
    <row r="536" spans="1:5" s="61" customFormat="1" ht="25.15" customHeight="1" x14ac:dyDescent="0.2">
      <c r="A536" s="69"/>
      <c r="B536" s="67" t="s">
        <v>1201</v>
      </c>
      <c r="C536" s="68" t="s">
        <v>1202</v>
      </c>
      <c r="D536" s="65" t="s">
        <v>440</v>
      </c>
      <c r="E536" s="90" t="s">
        <v>441</v>
      </c>
    </row>
    <row r="537" spans="1:5" s="61" customFormat="1" ht="25.15" customHeight="1" x14ac:dyDescent="0.2">
      <c r="A537" s="69" t="s">
        <v>521</v>
      </c>
      <c r="B537" s="67" t="s">
        <v>1203</v>
      </c>
      <c r="C537" s="68" t="s">
        <v>1204</v>
      </c>
      <c r="D537" s="65" t="s">
        <v>440</v>
      </c>
      <c r="E537" s="90" t="s">
        <v>441</v>
      </c>
    </row>
    <row r="538" spans="1:5" s="61" customFormat="1" ht="25.15" customHeight="1" x14ac:dyDescent="0.2">
      <c r="A538" s="69"/>
      <c r="B538" s="67" t="s">
        <v>2163</v>
      </c>
      <c r="C538" s="68" t="s">
        <v>2164</v>
      </c>
      <c r="D538" s="65" t="s">
        <v>2028</v>
      </c>
      <c r="E538" s="90"/>
    </row>
    <row r="539" spans="1:5" s="61" customFormat="1" ht="25.15" customHeight="1" x14ac:dyDescent="0.2">
      <c r="A539" s="69" t="s">
        <v>583</v>
      </c>
      <c r="B539" s="63" t="s">
        <v>1205</v>
      </c>
      <c r="C539" s="64" t="s">
        <v>1206</v>
      </c>
      <c r="D539" s="65" t="s">
        <v>440</v>
      </c>
      <c r="E539" s="90" t="s">
        <v>441</v>
      </c>
    </row>
    <row r="540" spans="1:5" s="61" customFormat="1" ht="25.15" customHeight="1" x14ac:dyDescent="0.2">
      <c r="A540" s="69"/>
      <c r="B540" s="63" t="s">
        <v>1207</v>
      </c>
      <c r="C540" s="64" t="s">
        <v>1208</v>
      </c>
      <c r="D540" s="65" t="s">
        <v>410</v>
      </c>
      <c r="E540" s="90" t="s">
        <v>412</v>
      </c>
    </row>
    <row r="541" spans="1:5" s="61" customFormat="1" ht="25.15" customHeight="1" x14ac:dyDescent="0.2">
      <c r="A541" s="69"/>
      <c r="B541" s="63" t="s">
        <v>1209</v>
      </c>
      <c r="C541" s="64" t="s">
        <v>1210</v>
      </c>
      <c r="D541" s="65" t="s">
        <v>266</v>
      </c>
      <c r="E541" s="90" t="s">
        <v>267</v>
      </c>
    </row>
    <row r="542" spans="1:5" s="61" customFormat="1" ht="25.15" customHeight="1" x14ac:dyDescent="0.2">
      <c r="A542" s="69"/>
      <c r="B542" s="63" t="s">
        <v>1211</v>
      </c>
      <c r="C542" s="64" t="s">
        <v>1212</v>
      </c>
      <c r="D542" s="65" t="s">
        <v>266</v>
      </c>
      <c r="E542" s="90" t="s">
        <v>267</v>
      </c>
    </row>
    <row r="543" spans="1:5" s="61" customFormat="1" ht="25.15" customHeight="1" x14ac:dyDescent="0.2">
      <c r="A543" s="69"/>
      <c r="B543" s="63" t="s">
        <v>1213</v>
      </c>
      <c r="C543" s="64" t="s">
        <v>1214</v>
      </c>
      <c r="D543" s="65" t="s">
        <v>266</v>
      </c>
      <c r="E543" s="90" t="s">
        <v>267</v>
      </c>
    </row>
    <row r="544" spans="1:5" s="61" customFormat="1" ht="25.15" customHeight="1" x14ac:dyDescent="0.2">
      <c r="A544" s="69"/>
      <c r="B544" s="63" t="s">
        <v>1215</v>
      </c>
      <c r="C544" s="64" t="s">
        <v>1216</v>
      </c>
      <c r="D544" s="65" t="s">
        <v>266</v>
      </c>
      <c r="E544" s="90" t="s">
        <v>267</v>
      </c>
    </row>
    <row r="545" spans="1:7" s="61" customFormat="1" ht="25.15" customHeight="1" x14ac:dyDescent="0.2">
      <c r="A545" s="69"/>
      <c r="B545" s="63" t="s">
        <v>1217</v>
      </c>
      <c r="C545" s="64" t="s">
        <v>1218</v>
      </c>
      <c r="D545" s="65" t="s">
        <v>266</v>
      </c>
      <c r="E545" s="90" t="s">
        <v>267</v>
      </c>
    </row>
    <row r="546" spans="1:7" s="66" customFormat="1" ht="25.15" customHeight="1" x14ac:dyDescent="0.2">
      <c r="A546" s="62"/>
      <c r="B546" s="67" t="s">
        <v>1219</v>
      </c>
      <c r="C546" s="68" t="s">
        <v>1220</v>
      </c>
      <c r="D546" s="65" t="s">
        <v>266</v>
      </c>
      <c r="E546" s="90" t="s">
        <v>267</v>
      </c>
    </row>
    <row r="547" spans="1:7" s="66" customFormat="1" ht="25.15" customHeight="1" x14ac:dyDescent="0.2">
      <c r="A547" s="62"/>
      <c r="B547" s="117" t="s">
        <v>2165</v>
      </c>
      <c r="C547" s="118" t="s">
        <v>2166</v>
      </c>
      <c r="D547" s="65" t="s">
        <v>2028</v>
      </c>
      <c r="E547" s="90"/>
    </row>
    <row r="548" spans="1:7" s="66" customFormat="1" ht="73.7" customHeight="1" x14ac:dyDescent="0.2">
      <c r="A548" s="62"/>
      <c r="B548" s="67" t="s">
        <v>414</v>
      </c>
      <c r="C548" s="68" t="s">
        <v>1221</v>
      </c>
      <c r="D548" s="65" t="s">
        <v>413</v>
      </c>
      <c r="E548" s="90" t="s">
        <v>415</v>
      </c>
    </row>
    <row r="549" spans="1:7" s="66" customFormat="1" ht="68.25" customHeight="1" x14ac:dyDescent="0.2">
      <c r="A549" s="62"/>
      <c r="B549" s="67" t="s">
        <v>1222</v>
      </c>
      <c r="C549" s="68" t="s">
        <v>1223</v>
      </c>
      <c r="D549" s="65" t="s">
        <v>471</v>
      </c>
      <c r="E549" s="90" t="s">
        <v>473</v>
      </c>
    </row>
    <row r="550" spans="1:7" s="66" customFormat="1" ht="48.75" customHeight="1" x14ac:dyDescent="0.2">
      <c r="A550" s="62"/>
      <c r="B550" s="67" t="s">
        <v>295</v>
      </c>
      <c r="C550" s="68" t="s">
        <v>1224</v>
      </c>
      <c r="D550" s="65" t="s">
        <v>294</v>
      </c>
      <c r="E550" s="90" t="s">
        <v>296</v>
      </c>
    </row>
    <row r="551" spans="1:7" s="66" customFormat="1" ht="49.5" customHeight="1" x14ac:dyDescent="0.2">
      <c r="A551" s="62"/>
      <c r="B551" s="67" t="s">
        <v>1225</v>
      </c>
      <c r="C551" s="68" t="s">
        <v>1226</v>
      </c>
      <c r="D551" s="65" t="s">
        <v>471</v>
      </c>
      <c r="E551" s="90" t="s">
        <v>473</v>
      </c>
    </row>
    <row r="552" spans="1:7" s="66" customFormat="1" ht="49.5" customHeight="1" x14ac:dyDescent="0.2">
      <c r="A552" s="62"/>
      <c r="B552" s="117" t="s">
        <v>2167</v>
      </c>
      <c r="C552" s="118" t="s">
        <v>2168</v>
      </c>
      <c r="D552" s="65" t="s">
        <v>2028</v>
      </c>
      <c r="E552" s="90"/>
    </row>
    <row r="553" spans="1:7" s="66" customFormat="1" ht="32.25" customHeight="1" x14ac:dyDescent="0.2">
      <c r="A553" s="62"/>
      <c r="B553" s="67" t="s">
        <v>1227</v>
      </c>
      <c r="C553" s="68" t="s">
        <v>1228</v>
      </c>
      <c r="D553" s="65" t="s">
        <v>471</v>
      </c>
      <c r="E553" s="90" t="s">
        <v>473</v>
      </c>
    </row>
    <row r="554" spans="1:7" s="66" customFormat="1" ht="33" customHeight="1" x14ac:dyDescent="0.2">
      <c r="A554" s="62"/>
      <c r="B554" s="67" t="s">
        <v>1229</v>
      </c>
      <c r="C554" s="68" t="s">
        <v>1230</v>
      </c>
      <c r="D554" s="65" t="s">
        <v>471</v>
      </c>
      <c r="E554" s="90" t="s">
        <v>473</v>
      </c>
    </row>
    <row r="555" spans="1:7" s="61" customFormat="1" ht="25.5" customHeight="1" x14ac:dyDescent="0.2">
      <c r="A555" s="69"/>
      <c r="B555" s="63" t="s">
        <v>1231</v>
      </c>
      <c r="C555" s="64" t="s">
        <v>1232</v>
      </c>
      <c r="D555" s="65" t="s">
        <v>471</v>
      </c>
      <c r="E555" s="90" t="s">
        <v>473</v>
      </c>
    </row>
    <row r="556" spans="1:7" s="81" customFormat="1" ht="25.5" x14ac:dyDescent="0.2">
      <c r="A556" s="69"/>
      <c r="B556" s="63" t="s">
        <v>487</v>
      </c>
      <c r="C556" s="90" t="s">
        <v>1247</v>
      </c>
      <c r="D556" s="65" t="s">
        <v>486</v>
      </c>
      <c r="E556" s="90" t="s">
        <v>1247</v>
      </c>
      <c r="F556" s="78"/>
      <c r="G556" s="80"/>
    </row>
    <row r="557" spans="1:7" s="81" customFormat="1" ht="25.5" x14ac:dyDescent="0.2">
      <c r="A557" s="69"/>
      <c r="B557" s="63" t="s">
        <v>487</v>
      </c>
      <c r="C557" s="90" t="s">
        <v>1248</v>
      </c>
      <c r="D557" s="65" t="s">
        <v>489</v>
      </c>
      <c r="E557" s="90" t="s">
        <v>1248</v>
      </c>
      <c r="F557" s="78"/>
      <c r="G557" s="80"/>
    </row>
    <row r="558" spans="1:7" s="81" customFormat="1" x14ac:dyDescent="0.2">
      <c r="A558" s="69"/>
      <c r="B558" s="63" t="s">
        <v>487</v>
      </c>
      <c r="C558" s="90" t="s">
        <v>1249</v>
      </c>
      <c r="D558" s="65" t="s">
        <v>491</v>
      </c>
      <c r="E558" s="90" t="s">
        <v>1249</v>
      </c>
      <c r="F558" s="78"/>
      <c r="G558" s="80"/>
    </row>
    <row r="559" spans="1:7" s="81" customFormat="1" x14ac:dyDescent="0.2">
      <c r="A559" s="83"/>
      <c r="B559" s="82"/>
      <c r="C559" s="82"/>
      <c r="D559" s="84"/>
      <c r="E559" s="84"/>
      <c r="F559" s="84"/>
      <c r="G559" s="85"/>
    </row>
    <row r="560" spans="1:7" s="87" customFormat="1" ht="15" customHeight="1" x14ac:dyDescent="0.2">
      <c r="A560" s="83"/>
      <c r="B560" s="86"/>
      <c r="D560" s="88"/>
      <c r="E560" s="88"/>
      <c r="F560" s="88"/>
      <c r="G560" s="89"/>
    </row>
    <row r="561" spans="1:8" s="81" customFormat="1" x14ac:dyDescent="0.2">
      <c r="A561" s="78"/>
      <c r="B561" s="82"/>
      <c r="C561" s="82"/>
      <c r="D561" s="84"/>
      <c r="E561" s="84"/>
      <c r="F561" s="84"/>
      <c r="G561" s="85"/>
    </row>
    <row r="562" spans="1:8" s="81" customFormat="1" x14ac:dyDescent="0.2">
      <c r="A562" s="78"/>
      <c r="B562" s="86"/>
      <c r="C562" s="79"/>
      <c r="D562" s="88"/>
      <c r="E562" s="88"/>
      <c r="F562" s="88"/>
      <c r="G562" s="52"/>
    </row>
    <row r="563" spans="1:8" s="81" customFormat="1" x14ac:dyDescent="0.2">
      <c r="A563" s="78"/>
      <c r="B563" s="82"/>
      <c r="C563" s="82"/>
      <c r="D563" s="84"/>
      <c r="E563" s="84"/>
      <c r="F563" s="84"/>
      <c r="G563" s="85"/>
    </row>
    <row r="564" spans="1:8" s="81" customFormat="1" x14ac:dyDescent="0.2">
      <c r="A564" s="78"/>
      <c r="B564" s="82"/>
      <c r="C564" s="82"/>
      <c r="D564" s="84"/>
      <c r="E564" s="84"/>
      <c r="F564" s="84"/>
      <c r="G564" s="85"/>
    </row>
    <row r="565" spans="1:8" s="81" customFormat="1" x14ac:dyDescent="0.2">
      <c r="A565" s="78"/>
      <c r="B565" s="82"/>
      <c r="C565" s="82"/>
      <c r="D565" s="84"/>
      <c r="E565" s="84"/>
      <c r="F565" s="84"/>
      <c r="G565" s="85"/>
    </row>
    <row r="566" spans="1:8" s="81" customFormat="1" x14ac:dyDescent="0.2">
      <c r="A566" s="53"/>
      <c r="B566" s="51"/>
      <c r="C566" s="87"/>
      <c r="D566" s="88"/>
      <c r="E566" s="88"/>
      <c r="F566" s="88"/>
      <c r="G566" s="52"/>
    </row>
    <row r="567" spans="1:8" s="81" customFormat="1" x14ac:dyDescent="0.2">
      <c r="A567" s="53"/>
      <c r="B567" s="82"/>
      <c r="C567" s="82"/>
      <c r="D567" s="84"/>
      <c r="E567" s="84"/>
      <c r="F567" s="84"/>
      <c r="G567" s="85"/>
    </row>
    <row r="568" spans="1:8" x14ac:dyDescent="0.2">
      <c r="A568" s="53"/>
      <c r="C568" s="81"/>
      <c r="D568" s="88"/>
      <c r="E568" s="88"/>
      <c r="F568" s="88"/>
      <c r="H568" s="50"/>
    </row>
    <row r="577" s="50" customFormat="1" x14ac:dyDescent="0.2"/>
    <row r="578" s="50" customFormat="1" x14ac:dyDescent="0.2"/>
    <row r="579" s="50" customFormat="1" x14ac:dyDescent="0.2"/>
    <row r="580" s="50" customFormat="1" x14ac:dyDescent="0.2"/>
    <row r="581" s="50" customFormat="1" x14ac:dyDescent="0.2"/>
    <row r="582" s="50" customFormat="1" x14ac:dyDescent="0.2"/>
    <row r="583" s="50" customFormat="1" x14ac:dyDescent="0.2"/>
    <row r="584" s="50" customFormat="1" x14ac:dyDescent="0.2"/>
    <row r="585" s="50" customFormat="1" x14ac:dyDescent="0.2"/>
    <row r="586" s="50" customFormat="1" x14ac:dyDescent="0.2"/>
    <row r="587" s="50" customFormat="1" x14ac:dyDescent="0.2"/>
    <row r="588" s="50" customFormat="1" x14ac:dyDescent="0.2"/>
    <row r="589" s="50" customFormat="1" x14ac:dyDescent="0.2"/>
    <row r="590" s="50" customFormat="1" x14ac:dyDescent="0.2"/>
    <row r="591" s="50" customFormat="1" x14ac:dyDescent="0.2"/>
    <row r="592" s="50" customFormat="1" x14ac:dyDescent="0.2"/>
    <row r="593" s="50" customFormat="1" x14ac:dyDescent="0.2"/>
    <row r="594" s="50" customFormat="1" x14ac:dyDescent="0.2"/>
    <row r="595" s="50" customFormat="1" x14ac:dyDescent="0.2"/>
    <row r="596" s="50" customFormat="1" x14ac:dyDescent="0.2"/>
    <row r="597" s="50" customFormat="1" x14ac:dyDescent="0.2"/>
    <row r="598" s="50" customFormat="1" x14ac:dyDescent="0.2"/>
    <row r="599" s="50" customFormat="1" x14ac:dyDescent="0.2"/>
    <row r="600" s="50" customFormat="1" x14ac:dyDescent="0.2"/>
    <row r="601" s="50" customFormat="1" x14ac:dyDescent="0.2"/>
    <row r="602" s="50" customFormat="1" x14ac:dyDescent="0.2"/>
    <row r="603" s="50" customFormat="1" x14ac:dyDescent="0.2"/>
    <row r="604" s="50" customFormat="1" x14ac:dyDescent="0.2"/>
    <row r="605" s="50" customFormat="1" x14ac:dyDescent="0.2"/>
    <row r="606" s="50" customFormat="1" x14ac:dyDescent="0.2"/>
    <row r="607" s="50" customFormat="1" x14ac:dyDescent="0.2"/>
    <row r="608" s="50" customFormat="1" x14ac:dyDescent="0.2"/>
    <row r="609" s="50" customFormat="1" x14ac:dyDescent="0.2"/>
    <row r="610" s="50" customFormat="1" x14ac:dyDescent="0.2"/>
    <row r="611" s="50" customFormat="1" x14ac:dyDescent="0.2"/>
    <row r="612" s="50" customFormat="1" x14ac:dyDescent="0.2"/>
    <row r="613" s="50" customFormat="1" x14ac:dyDescent="0.2"/>
    <row r="614" s="50" customFormat="1" x14ac:dyDescent="0.2"/>
    <row r="615" s="50" customFormat="1" x14ac:dyDescent="0.2"/>
    <row r="616" s="50" customFormat="1" x14ac:dyDescent="0.2"/>
    <row r="617" s="50" customFormat="1" x14ac:dyDescent="0.2"/>
    <row r="618" s="50" customFormat="1" x14ac:dyDescent="0.2"/>
    <row r="619" s="50" customFormat="1" x14ac:dyDescent="0.2"/>
    <row r="620" s="50" customFormat="1" x14ac:dyDescent="0.2"/>
    <row r="621" s="50" customFormat="1" x14ac:dyDescent="0.2"/>
    <row r="622" s="50" customFormat="1" x14ac:dyDescent="0.2"/>
  </sheetData>
  <mergeCells count="2">
    <mergeCell ref="A2:C2"/>
    <mergeCell ref="D2:E2"/>
  </mergeCells>
  <printOptions horizontalCentered="1"/>
  <pageMargins left="0" right="0" top="0" bottom="0.31496062992125984" header="0" footer="0.15748031496062992"/>
  <pageSetup paperSize="9" scale="39" fitToHeight="0" orientation="portrait" r:id="rId1"/>
  <headerFooter alignWithMargins="0"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tabColor rgb="FF92D050"/>
    <pageSetUpPr fitToPage="1"/>
  </sheetPr>
  <dimension ref="A1:O661"/>
  <sheetViews>
    <sheetView topLeftCell="B339" zoomScale="115" zoomScaleNormal="115" zoomScaleSheetLayoutView="100" workbookViewId="0">
      <selection activeCell="H366" sqref="H366"/>
    </sheetView>
  </sheetViews>
  <sheetFormatPr defaultRowHeight="12.75" x14ac:dyDescent="0.2"/>
  <cols>
    <col min="1" max="1" width="12.140625" style="158" hidden="1" customWidth="1"/>
    <col min="2" max="2" width="5.42578125" style="159" bestFit="1" customWidth="1"/>
    <col min="3" max="3" width="9.140625" style="158"/>
    <col min="4" max="4" width="75.42578125" style="158" bestFit="1" customWidth="1"/>
    <col min="5" max="5" width="10.5703125" style="158" customWidth="1"/>
    <col min="6" max="6" width="12.5703125" style="158" bestFit="1" customWidth="1"/>
    <col min="7" max="8" width="18.42578125" style="158" customWidth="1"/>
    <col min="9" max="9" width="11" style="158" bestFit="1" customWidth="1"/>
    <col min="10" max="256" width="9.140625" style="158"/>
    <col min="257" max="257" width="0" style="158" hidden="1" customWidth="1"/>
    <col min="258" max="258" width="5.42578125" style="158" bestFit="1" customWidth="1"/>
    <col min="259" max="259" width="9.140625" style="158"/>
    <col min="260" max="260" width="75.42578125" style="158" bestFit="1" customWidth="1"/>
    <col min="261" max="261" width="10.5703125" style="158" customWidth="1"/>
    <col min="262" max="262" width="12.5703125" style="158" bestFit="1" customWidth="1"/>
    <col min="263" max="264" width="18.42578125" style="158" customWidth="1"/>
    <col min="265" max="512" width="9.140625" style="158"/>
    <col min="513" max="513" width="0" style="158" hidden="1" customWidth="1"/>
    <col min="514" max="514" width="5.42578125" style="158" bestFit="1" customWidth="1"/>
    <col min="515" max="515" width="9.140625" style="158"/>
    <col min="516" max="516" width="75.42578125" style="158" bestFit="1" customWidth="1"/>
    <col min="517" max="517" width="10.5703125" style="158" customWidth="1"/>
    <col min="518" max="518" width="12.5703125" style="158" bestFit="1" customWidth="1"/>
    <col min="519" max="520" width="18.42578125" style="158" customWidth="1"/>
    <col min="521" max="768" width="9.140625" style="158"/>
    <col min="769" max="769" width="0" style="158" hidden="1" customWidth="1"/>
    <col min="770" max="770" width="5.42578125" style="158" bestFit="1" customWidth="1"/>
    <col min="771" max="771" width="9.140625" style="158"/>
    <col min="772" max="772" width="75.42578125" style="158" bestFit="1" customWidth="1"/>
    <col min="773" max="773" width="10.5703125" style="158" customWidth="1"/>
    <col min="774" max="774" width="12.5703125" style="158" bestFit="1" customWidth="1"/>
    <col min="775" max="776" width="18.42578125" style="158" customWidth="1"/>
    <col min="777" max="1024" width="9.140625" style="158"/>
    <col min="1025" max="1025" width="0" style="158" hidden="1" customWidth="1"/>
    <col min="1026" max="1026" width="5.42578125" style="158" bestFit="1" customWidth="1"/>
    <col min="1027" max="1027" width="9.140625" style="158"/>
    <col min="1028" max="1028" width="75.42578125" style="158" bestFit="1" customWidth="1"/>
    <col min="1029" max="1029" width="10.5703125" style="158" customWidth="1"/>
    <col min="1030" max="1030" width="12.5703125" style="158" bestFit="1" customWidth="1"/>
    <col min="1031" max="1032" width="18.42578125" style="158" customWidth="1"/>
    <col min="1033" max="1280" width="9.140625" style="158"/>
    <col min="1281" max="1281" width="0" style="158" hidden="1" customWidth="1"/>
    <col min="1282" max="1282" width="5.42578125" style="158" bestFit="1" customWidth="1"/>
    <col min="1283" max="1283" width="9.140625" style="158"/>
    <col min="1284" max="1284" width="75.42578125" style="158" bestFit="1" customWidth="1"/>
    <col min="1285" max="1285" width="10.5703125" style="158" customWidth="1"/>
    <col min="1286" max="1286" width="12.5703125" style="158" bestFit="1" customWidth="1"/>
    <col min="1287" max="1288" width="18.42578125" style="158" customWidth="1"/>
    <col min="1289" max="1536" width="9.140625" style="158"/>
    <col min="1537" max="1537" width="0" style="158" hidden="1" customWidth="1"/>
    <col min="1538" max="1538" width="5.42578125" style="158" bestFit="1" customWidth="1"/>
    <col min="1539" max="1539" width="9.140625" style="158"/>
    <col min="1540" max="1540" width="75.42578125" style="158" bestFit="1" customWidth="1"/>
    <col min="1541" max="1541" width="10.5703125" style="158" customWidth="1"/>
    <col min="1542" max="1542" width="12.5703125" style="158" bestFit="1" customWidth="1"/>
    <col min="1543" max="1544" width="18.42578125" style="158" customWidth="1"/>
    <col min="1545" max="1792" width="9.140625" style="158"/>
    <col min="1793" max="1793" width="0" style="158" hidden="1" customWidth="1"/>
    <col min="1794" max="1794" width="5.42578125" style="158" bestFit="1" customWidth="1"/>
    <col min="1795" max="1795" width="9.140625" style="158"/>
    <col min="1796" max="1796" width="75.42578125" style="158" bestFit="1" customWidth="1"/>
    <col min="1797" max="1797" width="10.5703125" style="158" customWidth="1"/>
    <col min="1798" max="1798" width="12.5703125" style="158" bestFit="1" customWidth="1"/>
    <col min="1799" max="1800" width="18.42578125" style="158" customWidth="1"/>
    <col min="1801" max="2048" width="9.140625" style="158"/>
    <col min="2049" max="2049" width="0" style="158" hidden="1" customWidth="1"/>
    <col min="2050" max="2050" width="5.42578125" style="158" bestFit="1" customWidth="1"/>
    <col min="2051" max="2051" width="9.140625" style="158"/>
    <col min="2052" max="2052" width="75.42578125" style="158" bestFit="1" customWidth="1"/>
    <col min="2053" max="2053" width="10.5703125" style="158" customWidth="1"/>
    <col min="2054" max="2054" width="12.5703125" style="158" bestFit="1" customWidth="1"/>
    <col min="2055" max="2056" width="18.42578125" style="158" customWidth="1"/>
    <col min="2057" max="2304" width="9.140625" style="158"/>
    <col min="2305" max="2305" width="0" style="158" hidden="1" customWidth="1"/>
    <col min="2306" max="2306" width="5.42578125" style="158" bestFit="1" customWidth="1"/>
    <col min="2307" max="2307" width="9.140625" style="158"/>
    <col min="2308" max="2308" width="75.42578125" style="158" bestFit="1" customWidth="1"/>
    <col min="2309" max="2309" width="10.5703125" style="158" customWidth="1"/>
    <col min="2310" max="2310" width="12.5703125" style="158" bestFit="1" customWidth="1"/>
    <col min="2311" max="2312" width="18.42578125" style="158" customWidth="1"/>
    <col min="2313" max="2560" width="9.140625" style="158"/>
    <col min="2561" max="2561" width="0" style="158" hidden="1" customWidth="1"/>
    <col min="2562" max="2562" width="5.42578125" style="158" bestFit="1" customWidth="1"/>
    <col min="2563" max="2563" width="9.140625" style="158"/>
    <col min="2564" max="2564" width="75.42578125" style="158" bestFit="1" customWidth="1"/>
    <col min="2565" max="2565" width="10.5703125" style="158" customWidth="1"/>
    <col min="2566" max="2566" width="12.5703125" style="158" bestFit="1" customWidth="1"/>
    <col min="2567" max="2568" width="18.42578125" style="158" customWidth="1"/>
    <col min="2569" max="2816" width="9.140625" style="158"/>
    <col min="2817" max="2817" width="0" style="158" hidden="1" customWidth="1"/>
    <col min="2818" max="2818" width="5.42578125" style="158" bestFit="1" customWidth="1"/>
    <col min="2819" max="2819" width="9.140625" style="158"/>
    <col min="2820" max="2820" width="75.42578125" style="158" bestFit="1" customWidth="1"/>
    <col min="2821" max="2821" width="10.5703125" style="158" customWidth="1"/>
    <col min="2822" max="2822" width="12.5703125" style="158" bestFit="1" customWidth="1"/>
    <col min="2823" max="2824" width="18.42578125" style="158" customWidth="1"/>
    <col min="2825" max="3072" width="9.140625" style="158"/>
    <col min="3073" max="3073" width="0" style="158" hidden="1" customWidth="1"/>
    <col min="3074" max="3074" width="5.42578125" style="158" bestFit="1" customWidth="1"/>
    <col min="3075" max="3075" width="9.140625" style="158"/>
    <col min="3076" max="3076" width="75.42578125" style="158" bestFit="1" customWidth="1"/>
    <col min="3077" max="3077" width="10.5703125" style="158" customWidth="1"/>
    <col min="3078" max="3078" width="12.5703125" style="158" bestFit="1" customWidth="1"/>
    <col min="3079" max="3080" width="18.42578125" style="158" customWidth="1"/>
    <col min="3081" max="3328" width="9.140625" style="158"/>
    <col min="3329" max="3329" width="0" style="158" hidden="1" customWidth="1"/>
    <col min="3330" max="3330" width="5.42578125" style="158" bestFit="1" customWidth="1"/>
    <col min="3331" max="3331" width="9.140625" style="158"/>
    <col min="3332" max="3332" width="75.42578125" style="158" bestFit="1" customWidth="1"/>
    <col min="3333" max="3333" width="10.5703125" style="158" customWidth="1"/>
    <col min="3334" max="3334" width="12.5703125" style="158" bestFit="1" customWidth="1"/>
    <col min="3335" max="3336" width="18.42578125" style="158" customWidth="1"/>
    <col min="3337" max="3584" width="9.140625" style="158"/>
    <col min="3585" max="3585" width="0" style="158" hidden="1" customWidth="1"/>
    <col min="3586" max="3586" width="5.42578125" style="158" bestFit="1" customWidth="1"/>
    <col min="3587" max="3587" width="9.140625" style="158"/>
    <col min="3588" max="3588" width="75.42578125" style="158" bestFit="1" customWidth="1"/>
    <col min="3589" max="3589" width="10.5703125" style="158" customWidth="1"/>
    <col min="3590" max="3590" width="12.5703125" style="158" bestFit="1" customWidth="1"/>
    <col min="3591" max="3592" width="18.42578125" style="158" customWidth="1"/>
    <col min="3593" max="3840" width="9.140625" style="158"/>
    <col min="3841" max="3841" width="0" style="158" hidden="1" customWidth="1"/>
    <col min="3842" max="3842" width="5.42578125" style="158" bestFit="1" customWidth="1"/>
    <col min="3843" max="3843" width="9.140625" style="158"/>
    <col min="3844" max="3844" width="75.42578125" style="158" bestFit="1" customWidth="1"/>
    <col min="3845" max="3845" width="10.5703125" style="158" customWidth="1"/>
    <col min="3846" max="3846" width="12.5703125" style="158" bestFit="1" customWidth="1"/>
    <col min="3847" max="3848" width="18.42578125" style="158" customWidth="1"/>
    <col min="3849" max="4096" width="9.140625" style="158"/>
    <col min="4097" max="4097" width="0" style="158" hidden="1" customWidth="1"/>
    <col min="4098" max="4098" width="5.42578125" style="158" bestFit="1" customWidth="1"/>
    <col min="4099" max="4099" width="9.140625" style="158"/>
    <col min="4100" max="4100" width="75.42578125" style="158" bestFit="1" customWidth="1"/>
    <col min="4101" max="4101" width="10.5703125" style="158" customWidth="1"/>
    <col min="4102" max="4102" width="12.5703125" style="158" bestFit="1" customWidth="1"/>
    <col min="4103" max="4104" width="18.42578125" style="158" customWidth="1"/>
    <col min="4105" max="4352" width="9.140625" style="158"/>
    <col min="4353" max="4353" width="0" style="158" hidden="1" customWidth="1"/>
    <col min="4354" max="4354" width="5.42578125" style="158" bestFit="1" customWidth="1"/>
    <col min="4355" max="4355" width="9.140625" style="158"/>
    <col min="4356" max="4356" width="75.42578125" style="158" bestFit="1" customWidth="1"/>
    <col min="4357" max="4357" width="10.5703125" style="158" customWidth="1"/>
    <col min="4358" max="4358" width="12.5703125" style="158" bestFit="1" customWidth="1"/>
    <col min="4359" max="4360" width="18.42578125" style="158" customWidth="1"/>
    <col min="4361" max="4608" width="9.140625" style="158"/>
    <col min="4609" max="4609" width="0" style="158" hidden="1" customWidth="1"/>
    <col min="4610" max="4610" width="5.42578125" style="158" bestFit="1" customWidth="1"/>
    <col min="4611" max="4611" width="9.140625" style="158"/>
    <col min="4612" max="4612" width="75.42578125" style="158" bestFit="1" customWidth="1"/>
    <col min="4613" max="4613" width="10.5703125" style="158" customWidth="1"/>
    <col min="4614" max="4614" width="12.5703125" style="158" bestFit="1" customWidth="1"/>
    <col min="4615" max="4616" width="18.42578125" style="158" customWidth="1"/>
    <col min="4617" max="4864" width="9.140625" style="158"/>
    <col min="4865" max="4865" width="0" style="158" hidden="1" customWidth="1"/>
    <col min="4866" max="4866" width="5.42578125" style="158" bestFit="1" customWidth="1"/>
    <col min="4867" max="4867" width="9.140625" style="158"/>
    <col min="4868" max="4868" width="75.42578125" style="158" bestFit="1" customWidth="1"/>
    <col min="4869" max="4869" width="10.5703125" style="158" customWidth="1"/>
    <col min="4870" max="4870" width="12.5703125" style="158" bestFit="1" customWidth="1"/>
    <col min="4871" max="4872" width="18.42578125" style="158" customWidth="1"/>
    <col min="4873" max="5120" width="9.140625" style="158"/>
    <col min="5121" max="5121" width="0" style="158" hidden="1" customWidth="1"/>
    <col min="5122" max="5122" width="5.42578125" style="158" bestFit="1" customWidth="1"/>
    <col min="5123" max="5123" width="9.140625" style="158"/>
    <col min="5124" max="5124" width="75.42578125" style="158" bestFit="1" customWidth="1"/>
    <col min="5125" max="5125" width="10.5703125" style="158" customWidth="1"/>
    <col min="5126" max="5126" width="12.5703125" style="158" bestFit="1" customWidth="1"/>
    <col min="5127" max="5128" width="18.42578125" style="158" customWidth="1"/>
    <col min="5129" max="5376" width="9.140625" style="158"/>
    <col min="5377" max="5377" width="0" style="158" hidden="1" customWidth="1"/>
    <col min="5378" max="5378" width="5.42578125" style="158" bestFit="1" customWidth="1"/>
    <col min="5379" max="5379" width="9.140625" style="158"/>
    <col min="5380" max="5380" width="75.42578125" style="158" bestFit="1" customWidth="1"/>
    <col min="5381" max="5381" width="10.5703125" style="158" customWidth="1"/>
    <col min="5382" max="5382" width="12.5703125" style="158" bestFit="1" customWidth="1"/>
    <col min="5383" max="5384" width="18.42578125" style="158" customWidth="1"/>
    <col min="5385" max="5632" width="9.140625" style="158"/>
    <col min="5633" max="5633" width="0" style="158" hidden="1" customWidth="1"/>
    <col min="5634" max="5634" width="5.42578125" style="158" bestFit="1" customWidth="1"/>
    <col min="5635" max="5635" width="9.140625" style="158"/>
    <col min="5636" max="5636" width="75.42578125" style="158" bestFit="1" customWidth="1"/>
    <col min="5637" max="5637" width="10.5703125" style="158" customWidth="1"/>
    <col min="5638" max="5638" width="12.5703125" style="158" bestFit="1" customWidth="1"/>
    <col min="5639" max="5640" width="18.42578125" style="158" customWidth="1"/>
    <col min="5641" max="5888" width="9.140625" style="158"/>
    <col min="5889" max="5889" width="0" style="158" hidden="1" customWidth="1"/>
    <col min="5890" max="5890" width="5.42578125" style="158" bestFit="1" customWidth="1"/>
    <col min="5891" max="5891" width="9.140625" style="158"/>
    <col min="5892" max="5892" width="75.42578125" style="158" bestFit="1" customWidth="1"/>
    <col min="5893" max="5893" width="10.5703125" style="158" customWidth="1"/>
    <col min="5894" max="5894" width="12.5703125" style="158" bestFit="1" customWidth="1"/>
    <col min="5895" max="5896" width="18.42578125" style="158" customWidth="1"/>
    <col min="5897" max="6144" width="9.140625" style="158"/>
    <col min="6145" max="6145" width="0" style="158" hidden="1" customWidth="1"/>
    <col min="6146" max="6146" width="5.42578125" style="158" bestFit="1" customWidth="1"/>
    <col min="6147" max="6147" width="9.140625" style="158"/>
    <col min="6148" max="6148" width="75.42578125" style="158" bestFit="1" customWidth="1"/>
    <col min="6149" max="6149" width="10.5703125" style="158" customWidth="1"/>
    <col min="6150" max="6150" width="12.5703125" style="158" bestFit="1" customWidth="1"/>
    <col min="6151" max="6152" width="18.42578125" style="158" customWidth="1"/>
    <col min="6153" max="6400" width="9.140625" style="158"/>
    <col min="6401" max="6401" width="0" style="158" hidden="1" customWidth="1"/>
    <col min="6402" max="6402" width="5.42578125" style="158" bestFit="1" customWidth="1"/>
    <col min="6403" max="6403" width="9.140625" style="158"/>
    <col min="6404" max="6404" width="75.42578125" style="158" bestFit="1" customWidth="1"/>
    <col min="6405" max="6405" width="10.5703125" style="158" customWidth="1"/>
    <col min="6406" max="6406" width="12.5703125" style="158" bestFit="1" customWidth="1"/>
    <col min="6407" max="6408" width="18.42578125" style="158" customWidth="1"/>
    <col min="6409" max="6656" width="9.140625" style="158"/>
    <col min="6657" max="6657" width="0" style="158" hidden="1" customWidth="1"/>
    <col min="6658" max="6658" width="5.42578125" style="158" bestFit="1" customWidth="1"/>
    <col min="6659" max="6659" width="9.140625" style="158"/>
    <col min="6660" max="6660" width="75.42578125" style="158" bestFit="1" customWidth="1"/>
    <col min="6661" max="6661" width="10.5703125" style="158" customWidth="1"/>
    <col min="6662" max="6662" width="12.5703125" style="158" bestFit="1" customWidth="1"/>
    <col min="6663" max="6664" width="18.42578125" style="158" customWidth="1"/>
    <col min="6665" max="6912" width="9.140625" style="158"/>
    <col min="6913" max="6913" width="0" style="158" hidden="1" customWidth="1"/>
    <col min="6914" max="6914" width="5.42578125" style="158" bestFit="1" customWidth="1"/>
    <col min="6915" max="6915" width="9.140625" style="158"/>
    <col min="6916" max="6916" width="75.42578125" style="158" bestFit="1" customWidth="1"/>
    <col min="6917" max="6917" width="10.5703125" style="158" customWidth="1"/>
    <col min="6918" max="6918" width="12.5703125" style="158" bestFit="1" customWidth="1"/>
    <col min="6919" max="6920" width="18.42578125" style="158" customWidth="1"/>
    <col min="6921" max="7168" width="9.140625" style="158"/>
    <col min="7169" max="7169" width="0" style="158" hidden="1" customWidth="1"/>
    <col min="7170" max="7170" width="5.42578125" style="158" bestFit="1" customWidth="1"/>
    <col min="7171" max="7171" width="9.140625" style="158"/>
    <col min="7172" max="7172" width="75.42578125" style="158" bestFit="1" customWidth="1"/>
    <col min="7173" max="7173" width="10.5703125" style="158" customWidth="1"/>
    <col min="7174" max="7174" width="12.5703125" style="158" bestFit="1" customWidth="1"/>
    <col min="7175" max="7176" width="18.42578125" style="158" customWidth="1"/>
    <col min="7177" max="7424" width="9.140625" style="158"/>
    <col min="7425" max="7425" width="0" style="158" hidden="1" customWidth="1"/>
    <col min="7426" max="7426" width="5.42578125" style="158" bestFit="1" customWidth="1"/>
    <col min="7427" max="7427" width="9.140625" style="158"/>
    <col min="7428" max="7428" width="75.42578125" style="158" bestFit="1" customWidth="1"/>
    <col min="7429" max="7429" width="10.5703125" style="158" customWidth="1"/>
    <col min="7430" max="7430" width="12.5703125" style="158" bestFit="1" customWidth="1"/>
    <col min="7431" max="7432" width="18.42578125" style="158" customWidth="1"/>
    <col min="7433" max="7680" width="9.140625" style="158"/>
    <col min="7681" max="7681" width="0" style="158" hidden="1" customWidth="1"/>
    <col min="7682" max="7682" width="5.42578125" style="158" bestFit="1" customWidth="1"/>
    <col min="7683" max="7683" width="9.140625" style="158"/>
    <col min="7684" max="7684" width="75.42578125" style="158" bestFit="1" customWidth="1"/>
    <col min="7685" max="7685" width="10.5703125" style="158" customWidth="1"/>
    <col min="7686" max="7686" width="12.5703125" style="158" bestFit="1" customWidth="1"/>
    <col min="7687" max="7688" width="18.42578125" style="158" customWidth="1"/>
    <col min="7689" max="7936" width="9.140625" style="158"/>
    <col min="7937" max="7937" width="0" style="158" hidden="1" customWidth="1"/>
    <col min="7938" max="7938" width="5.42578125" style="158" bestFit="1" customWidth="1"/>
    <col min="7939" max="7939" width="9.140625" style="158"/>
    <col min="7940" max="7940" width="75.42578125" style="158" bestFit="1" customWidth="1"/>
    <col min="7941" max="7941" width="10.5703125" style="158" customWidth="1"/>
    <col min="7942" max="7942" width="12.5703125" style="158" bestFit="1" customWidth="1"/>
    <col min="7943" max="7944" width="18.42578125" style="158" customWidth="1"/>
    <col min="7945" max="8192" width="9.140625" style="158"/>
    <col min="8193" max="8193" width="0" style="158" hidden="1" customWidth="1"/>
    <col min="8194" max="8194" width="5.42578125" style="158" bestFit="1" customWidth="1"/>
    <col min="8195" max="8195" width="9.140625" style="158"/>
    <col min="8196" max="8196" width="75.42578125" style="158" bestFit="1" customWidth="1"/>
    <col min="8197" max="8197" width="10.5703125" style="158" customWidth="1"/>
    <col min="8198" max="8198" width="12.5703125" style="158" bestFit="1" customWidth="1"/>
    <col min="8199" max="8200" width="18.42578125" style="158" customWidth="1"/>
    <col min="8201" max="8448" width="9.140625" style="158"/>
    <col min="8449" max="8449" width="0" style="158" hidden="1" customWidth="1"/>
    <col min="8450" max="8450" width="5.42578125" style="158" bestFit="1" customWidth="1"/>
    <col min="8451" max="8451" width="9.140625" style="158"/>
    <col min="8452" max="8452" width="75.42578125" style="158" bestFit="1" customWidth="1"/>
    <col min="8453" max="8453" width="10.5703125" style="158" customWidth="1"/>
    <col min="8454" max="8454" width="12.5703125" style="158" bestFit="1" customWidth="1"/>
    <col min="8455" max="8456" width="18.42578125" style="158" customWidth="1"/>
    <col min="8457" max="8704" width="9.140625" style="158"/>
    <col min="8705" max="8705" width="0" style="158" hidden="1" customWidth="1"/>
    <col min="8706" max="8706" width="5.42578125" style="158" bestFit="1" customWidth="1"/>
    <col min="8707" max="8707" width="9.140625" style="158"/>
    <col min="8708" max="8708" width="75.42578125" style="158" bestFit="1" customWidth="1"/>
    <col min="8709" max="8709" width="10.5703125" style="158" customWidth="1"/>
    <col min="8710" max="8710" width="12.5703125" style="158" bestFit="1" customWidth="1"/>
    <col min="8711" max="8712" width="18.42578125" style="158" customWidth="1"/>
    <col min="8713" max="8960" width="9.140625" style="158"/>
    <col min="8961" max="8961" width="0" style="158" hidden="1" customWidth="1"/>
    <col min="8962" max="8962" width="5.42578125" style="158" bestFit="1" customWidth="1"/>
    <col min="8963" max="8963" width="9.140625" style="158"/>
    <col min="8964" max="8964" width="75.42578125" style="158" bestFit="1" customWidth="1"/>
    <col min="8965" max="8965" width="10.5703125" style="158" customWidth="1"/>
    <col min="8966" max="8966" width="12.5703125" style="158" bestFit="1" customWidth="1"/>
    <col min="8967" max="8968" width="18.42578125" style="158" customWidth="1"/>
    <col min="8969" max="9216" width="9.140625" style="158"/>
    <col min="9217" max="9217" width="0" style="158" hidden="1" customWidth="1"/>
    <col min="9218" max="9218" width="5.42578125" style="158" bestFit="1" customWidth="1"/>
    <col min="9219" max="9219" width="9.140625" style="158"/>
    <col min="9220" max="9220" width="75.42578125" style="158" bestFit="1" customWidth="1"/>
    <col min="9221" max="9221" width="10.5703125" style="158" customWidth="1"/>
    <col min="9222" max="9222" width="12.5703125" style="158" bestFit="1" customWidth="1"/>
    <col min="9223" max="9224" width="18.42578125" style="158" customWidth="1"/>
    <col min="9225" max="9472" width="9.140625" style="158"/>
    <col min="9473" max="9473" width="0" style="158" hidden="1" customWidth="1"/>
    <col min="9474" max="9474" width="5.42578125" style="158" bestFit="1" customWidth="1"/>
    <col min="9475" max="9475" width="9.140625" style="158"/>
    <col min="9476" max="9476" width="75.42578125" style="158" bestFit="1" customWidth="1"/>
    <col min="9477" max="9477" width="10.5703125" style="158" customWidth="1"/>
    <col min="9478" max="9478" width="12.5703125" style="158" bestFit="1" customWidth="1"/>
    <col min="9479" max="9480" width="18.42578125" style="158" customWidth="1"/>
    <col min="9481" max="9728" width="9.140625" style="158"/>
    <col min="9729" max="9729" width="0" style="158" hidden="1" customWidth="1"/>
    <col min="9730" max="9730" width="5.42578125" style="158" bestFit="1" customWidth="1"/>
    <col min="9731" max="9731" width="9.140625" style="158"/>
    <col min="9732" max="9732" width="75.42578125" style="158" bestFit="1" customWidth="1"/>
    <col min="9733" max="9733" width="10.5703125" style="158" customWidth="1"/>
    <col min="9734" max="9734" width="12.5703125" style="158" bestFit="1" customWidth="1"/>
    <col min="9735" max="9736" width="18.42578125" style="158" customWidth="1"/>
    <col min="9737" max="9984" width="9.140625" style="158"/>
    <col min="9985" max="9985" width="0" style="158" hidden="1" customWidth="1"/>
    <col min="9986" max="9986" width="5.42578125" style="158" bestFit="1" customWidth="1"/>
    <col min="9987" max="9987" width="9.140625" style="158"/>
    <col min="9988" max="9988" width="75.42578125" style="158" bestFit="1" customWidth="1"/>
    <col min="9989" max="9989" width="10.5703125" style="158" customWidth="1"/>
    <col min="9990" max="9990" width="12.5703125" style="158" bestFit="1" customWidth="1"/>
    <col min="9991" max="9992" width="18.42578125" style="158" customWidth="1"/>
    <col min="9993" max="10240" width="9.140625" style="158"/>
    <col min="10241" max="10241" width="0" style="158" hidden="1" customWidth="1"/>
    <col min="10242" max="10242" width="5.42578125" style="158" bestFit="1" customWidth="1"/>
    <col min="10243" max="10243" width="9.140625" style="158"/>
    <col min="10244" max="10244" width="75.42578125" style="158" bestFit="1" customWidth="1"/>
    <col min="10245" max="10245" width="10.5703125" style="158" customWidth="1"/>
    <col min="10246" max="10246" width="12.5703125" style="158" bestFit="1" customWidth="1"/>
    <col min="10247" max="10248" width="18.42578125" style="158" customWidth="1"/>
    <col min="10249" max="10496" width="9.140625" style="158"/>
    <col min="10497" max="10497" width="0" style="158" hidden="1" customWidth="1"/>
    <col min="10498" max="10498" width="5.42578125" style="158" bestFit="1" customWidth="1"/>
    <col min="10499" max="10499" width="9.140625" style="158"/>
    <col min="10500" max="10500" width="75.42578125" style="158" bestFit="1" customWidth="1"/>
    <col min="10501" max="10501" width="10.5703125" style="158" customWidth="1"/>
    <col min="10502" max="10502" width="12.5703125" style="158" bestFit="1" customWidth="1"/>
    <col min="10503" max="10504" width="18.42578125" style="158" customWidth="1"/>
    <col min="10505" max="10752" width="9.140625" style="158"/>
    <col min="10753" max="10753" width="0" style="158" hidden="1" customWidth="1"/>
    <col min="10754" max="10754" width="5.42578125" style="158" bestFit="1" customWidth="1"/>
    <col min="10755" max="10755" width="9.140625" style="158"/>
    <col min="10756" max="10756" width="75.42578125" style="158" bestFit="1" customWidth="1"/>
    <col min="10757" max="10757" width="10.5703125" style="158" customWidth="1"/>
    <col min="10758" max="10758" width="12.5703125" style="158" bestFit="1" customWidth="1"/>
    <col min="10759" max="10760" width="18.42578125" style="158" customWidth="1"/>
    <col min="10761" max="11008" width="9.140625" style="158"/>
    <col min="11009" max="11009" width="0" style="158" hidden="1" customWidth="1"/>
    <col min="11010" max="11010" width="5.42578125" style="158" bestFit="1" customWidth="1"/>
    <col min="11011" max="11011" width="9.140625" style="158"/>
    <col min="11012" max="11012" width="75.42578125" style="158" bestFit="1" customWidth="1"/>
    <col min="11013" max="11013" width="10.5703125" style="158" customWidth="1"/>
    <col min="11014" max="11014" width="12.5703125" style="158" bestFit="1" customWidth="1"/>
    <col min="11015" max="11016" width="18.42578125" style="158" customWidth="1"/>
    <col min="11017" max="11264" width="9.140625" style="158"/>
    <col min="11265" max="11265" width="0" style="158" hidden="1" customWidth="1"/>
    <col min="11266" max="11266" width="5.42578125" style="158" bestFit="1" customWidth="1"/>
    <col min="11267" max="11267" width="9.140625" style="158"/>
    <col min="11268" max="11268" width="75.42578125" style="158" bestFit="1" customWidth="1"/>
    <col min="11269" max="11269" width="10.5703125" style="158" customWidth="1"/>
    <col min="11270" max="11270" width="12.5703125" style="158" bestFit="1" customWidth="1"/>
    <col min="11271" max="11272" width="18.42578125" style="158" customWidth="1"/>
    <col min="11273" max="11520" width="9.140625" style="158"/>
    <col min="11521" max="11521" width="0" style="158" hidden="1" customWidth="1"/>
    <col min="11522" max="11522" width="5.42578125" style="158" bestFit="1" customWidth="1"/>
    <col min="11523" max="11523" width="9.140625" style="158"/>
    <col min="11524" max="11524" width="75.42578125" style="158" bestFit="1" customWidth="1"/>
    <col min="11525" max="11525" width="10.5703125" style="158" customWidth="1"/>
    <col min="11526" max="11526" width="12.5703125" style="158" bestFit="1" customWidth="1"/>
    <col min="11527" max="11528" width="18.42578125" style="158" customWidth="1"/>
    <col min="11529" max="11776" width="9.140625" style="158"/>
    <col min="11777" max="11777" width="0" style="158" hidden="1" customWidth="1"/>
    <col min="11778" max="11778" width="5.42578125" style="158" bestFit="1" customWidth="1"/>
    <col min="11779" max="11779" width="9.140625" style="158"/>
    <col min="11780" max="11780" width="75.42578125" style="158" bestFit="1" customWidth="1"/>
    <col min="11781" max="11781" width="10.5703125" style="158" customWidth="1"/>
    <col min="11782" max="11782" width="12.5703125" style="158" bestFit="1" customWidth="1"/>
    <col min="11783" max="11784" width="18.42578125" style="158" customWidth="1"/>
    <col min="11785" max="12032" width="9.140625" style="158"/>
    <col min="12033" max="12033" width="0" style="158" hidden="1" customWidth="1"/>
    <col min="12034" max="12034" width="5.42578125" style="158" bestFit="1" customWidth="1"/>
    <col min="12035" max="12035" width="9.140625" style="158"/>
    <col min="12036" max="12036" width="75.42578125" style="158" bestFit="1" customWidth="1"/>
    <col min="12037" max="12037" width="10.5703125" style="158" customWidth="1"/>
    <col min="12038" max="12038" width="12.5703125" style="158" bestFit="1" customWidth="1"/>
    <col min="12039" max="12040" width="18.42578125" style="158" customWidth="1"/>
    <col min="12041" max="12288" width="9.140625" style="158"/>
    <col min="12289" max="12289" width="0" style="158" hidden="1" customWidth="1"/>
    <col min="12290" max="12290" width="5.42578125" style="158" bestFit="1" customWidth="1"/>
    <col min="12291" max="12291" width="9.140625" style="158"/>
    <col min="12292" max="12292" width="75.42578125" style="158" bestFit="1" customWidth="1"/>
    <col min="12293" max="12293" width="10.5703125" style="158" customWidth="1"/>
    <col min="12294" max="12294" width="12.5703125" style="158" bestFit="1" customWidth="1"/>
    <col min="12295" max="12296" width="18.42578125" style="158" customWidth="1"/>
    <col min="12297" max="12544" width="9.140625" style="158"/>
    <col min="12545" max="12545" width="0" style="158" hidden="1" customWidth="1"/>
    <col min="12546" max="12546" width="5.42578125" style="158" bestFit="1" customWidth="1"/>
    <col min="12547" max="12547" width="9.140625" style="158"/>
    <col min="12548" max="12548" width="75.42578125" style="158" bestFit="1" customWidth="1"/>
    <col min="12549" max="12549" width="10.5703125" style="158" customWidth="1"/>
    <col min="12550" max="12550" width="12.5703125" style="158" bestFit="1" customWidth="1"/>
    <col min="12551" max="12552" width="18.42578125" style="158" customWidth="1"/>
    <col min="12553" max="12800" width="9.140625" style="158"/>
    <col min="12801" max="12801" width="0" style="158" hidden="1" customWidth="1"/>
    <col min="12802" max="12802" width="5.42578125" style="158" bestFit="1" customWidth="1"/>
    <col min="12803" max="12803" width="9.140625" style="158"/>
    <col min="12804" max="12804" width="75.42578125" style="158" bestFit="1" customWidth="1"/>
    <col min="12805" max="12805" width="10.5703125" style="158" customWidth="1"/>
    <col min="12806" max="12806" width="12.5703125" style="158" bestFit="1" customWidth="1"/>
    <col min="12807" max="12808" width="18.42578125" style="158" customWidth="1"/>
    <col min="12809" max="13056" width="9.140625" style="158"/>
    <col min="13057" max="13057" width="0" style="158" hidden="1" customWidth="1"/>
    <col min="13058" max="13058" width="5.42578125" style="158" bestFit="1" customWidth="1"/>
    <col min="13059" max="13059" width="9.140625" style="158"/>
    <col min="13060" max="13060" width="75.42578125" style="158" bestFit="1" customWidth="1"/>
    <col min="13061" max="13061" width="10.5703125" style="158" customWidth="1"/>
    <col min="13062" max="13062" width="12.5703125" style="158" bestFit="1" customWidth="1"/>
    <col min="13063" max="13064" width="18.42578125" style="158" customWidth="1"/>
    <col min="13065" max="13312" width="9.140625" style="158"/>
    <col min="13313" max="13313" width="0" style="158" hidden="1" customWidth="1"/>
    <col min="13314" max="13314" width="5.42578125" style="158" bestFit="1" customWidth="1"/>
    <col min="13315" max="13315" width="9.140625" style="158"/>
    <col min="13316" max="13316" width="75.42578125" style="158" bestFit="1" customWidth="1"/>
    <col min="13317" max="13317" width="10.5703125" style="158" customWidth="1"/>
    <col min="13318" max="13318" width="12.5703125" style="158" bestFit="1" customWidth="1"/>
    <col min="13319" max="13320" width="18.42578125" style="158" customWidth="1"/>
    <col min="13321" max="13568" width="9.140625" style="158"/>
    <col min="13569" max="13569" width="0" style="158" hidden="1" customWidth="1"/>
    <col min="13570" max="13570" width="5.42578125" style="158" bestFit="1" customWidth="1"/>
    <col min="13571" max="13571" width="9.140625" style="158"/>
    <col min="13572" max="13572" width="75.42578125" style="158" bestFit="1" customWidth="1"/>
    <col min="13573" max="13573" width="10.5703125" style="158" customWidth="1"/>
    <col min="13574" max="13574" width="12.5703125" style="158" bestFit="1" customWidth="1"/>
    <col min="13575" max="13576" width="18.42578125" style="158" customWidth="1"/>
    <col min="13577" max="13824" width="9.140625" style="158"/>
    <col min="13825" max="13825" width="0" style="158" hidden="1" customWidth="1"/>
    <col min="13826" max="13826" width="5.42578125" style="158" bestFit="1" customWidth="1"/>
    <col min="13827" max="13827" width="9.140625" style="158"/>
    <col min="13828" max="13828" width="75.42578125" style="158" bestFit="1" customWidth="1"/>
    <col min="13829" max="13829" width="10.5703125" style="158" customWidth="1"/>
    <col min="13830" max="13830" width="12.5703125" style="158" bestFit="1" customWidth="1"/>
    <col min="13831" max="13832" width="18.42578125" style="158" customWidth="1"/>
    <col min="13833" max="14080" width="9.140625" style="158"/>
    <col min="14081" max="14081" width="0" style="158" hidden="1" customWidth="1"/>
    <col min="14082" max="14082" width="5.42578125" style="158" bestFit="1" customWidth="1"/>
    <col min="14083" max="14083" width="9.140625" style="158"/>
    <col min="14084" max="14084" width="75.42578125" style="158" bestFit="1" customWidth="1"/>
    <col min="14085" max="14085" width="10.5703125" style="158" customWidth="1"/>
    <col min="14086" max="14086" width="12.5703125" style="158" bestFit="1" customWidth="1"/>
    <col min="14087" max="14088" width="18.42578125" style="158" customWidth="1"/>
    <col min="14089" max="14336" width="9.140625" style="158"/>
    <col min="14337" max="14337" width="0" style="158" hidden="1" customWidth="1"/>
    <col min="14338" max="14338" width="5.42578125" style="158" bestFit="1" customWidth="1"/>
    <col min="14339" max="14339" width="9.140625" style="158"/>
    <col min="14340" max="14340" width="75.42578125" style="158" bestFit="1" customWidth="1"/>
    <col min="14341" max="14341" width="10.5703125" style="158" customWidth="1"/>
    <col min="14342" max="14342" width="12.5703125" style="158" bestFit="1" customWidth="1"/>
    <col min="14343" max="14344" width="18.42578125" style="158" customWidth="1"/>
    <col min="14345" max="14592" width="9.140625" style="158"/>
    <col min="14593" max="14593" width="0" style="158" hidden="1" customWidth="1"/>
    <col min="14594" max="14594" width="5.42578125" style="158" bestFit="1" customWidth="1"/>
    <col min="14595" max="14595" width="9.140625" style="158"/>
    <col min="14596" max="14596" width="75.42578125" style="158" bestFit="1" customWidth="1"/>
    <col min="14597" max="14597" width="10.5703125" style="158" customWidth="1"/>
    <col min="14598" max="14598" width="12.5703125" style="158" bestFit="1" customWidth="1"/>
    <col min="14599" max="14600" width="18.42578125" style="158" customWidth="1"/>
    <col min="14601" max="14848" width="9.140625" style="158"/>
    <col min="14849" max="14849" width="0" style="158" hidden="1" customWidth="1"/>
    <col min="14850" max="14850" width="5.42578125" style="158" bestFit="1" customWidth="1"/>
    <col min="14851" max="14851" width="9.140625" style="158"/>
    <col min="14852" max="14852" width="75.42578125" style="158" bestFit="1" customWidth="1"/>
    <col min="14853" max="14853" width="10.5703125" style="158" customWidth="1"/>
    <col min="14854" max="14854" width="12.5703125" style="158" bestFit="1" customWidth="1"/>
    <col min="14855" max="14856" width="18.42578125" style="158" customWidth="1"/>
    <col min="14857" max="15104" width="9.140625" style="158"/>
    <col min="15105" max="15105" width="0" style="158" hidden="1" customWidth="1"/>
    <col min="15106" max="15106" width="5.42578125" style="158" bestFit="1" customWidth="1"/>
    <col min="15107" max="15107" width="9.140625" style="158"/>
    <col min="15108" max="15108" width="75.42578125" style="158" bestFit="1" customWidth="1"/>
    <col min="15109" max="15109" width="10.5703125" style="158" customWidth="1"/>
    <col min="15110" max="15110" width="12.5703125" style="158" bestFit="1" customWidth="1"/>
    <col min="15111" max="15112" width="18.42578125" style="158" customWidth="1"/>
    <col min="15113" max="15360" width="9.140625" style="158"/>
    <col min="15361" max="15361" width="0" style="158" hidden="1" customWidth="1"/>
    <col min="15362" max="15362" width="5.42578125" style="158" bestFit="1" customWidth="1"/>
    <col min="15363" max="15363" width="9.140625" style="158"/>
    <col min="15364" max="15364" width="75.42578125" style="158" bestFit="1" customWidth="1"/>
    <col min="15365" max="15365" width="10.5703125" style="158" customWidth="1"/>
    <col min="15366" max="15366" width="12.5703125" style="158" bestFit="1" customWidth="1"/>
    <col min="15367" max="15368" width="18.42578125" style="158" customWidth="1"/>
    <col min="15369" max="15616" width="9.140625" style="158"/>
    <col min="15617" max="15617" width="0" style="158" hidden="1" customWidth="1"/>
    <col min="15618" max="15618" width="5.42578125" style="158" bestFit="1" customWidth="1"/>
    <col min="15619" max="15619" width="9.140625" style="158"/>
    <col min="15620" max="15620" width="75.42578125" style="158" bestFit="1" customWidth="1"/>
    <col min="15621" max="15621" width="10.5703125" style="158" customWidth="1"/>
    <col min="15622" max="15622" width="12.5703125" style="158" bestFit="1" customWidth="1"/>
    <col min="15623" max="15624" width="18.42578125" style="158" customWidth="1"/>
    <col min="15625" max="15872" width="9.140625" style="158"/>
    <col min="15873" max="15873" width="0" style="158" hidden="1" customWidth="1"/>
    <col min="15874" max="15874" width="5.42578125" style="158" bestFit="1" customWidth="1"/>
    <col min="15875" max="15875" width="9.140625" style="158"/>
    <col min="15876" max="15876" width="75.42578125" style="158" bestFit="1" customWidth="1"/>
    <col min="15877" max="15877" width="10.5703125" style="158" customWidth="1"/>
    <col min="15878" max="15878" width="12.5703125" style="158" bestFit="1" customWidth="1"/>
    <col min="15879" max="15880" width="18.42578125" style="158" customWidth="1"/>
    <col min="15881" max="16128" width="9.140625" style="158"/>
    <col min="16129" max="16129" width="0" style="158" hidden="1" customWidth="1"/>
    <col min="16130" max="16130" width="5.42578125" style="158" bestFit="1" customWidth="1"/>
    <col min="16131" max="16131" width="9.140625" style="158"/>
    <col min="16132" max="16132" width="75.42578125" style="158" bestFit="1" customWidth="1"/>
    <col min="16133" max="16133" width="10.5703125" style="158" customWidth="1"/>
    <col min="16134" max="16134" width="12.5703125" style="158" bestFit="1" customWidth="1"/>
    <col min="16135" max="16136" width="18.42578125" style="158" customWidth="1"/>
    <col min="16137" max="16384" width="9.140625" style="158"/>
  </cols>
  <sheetData>
    <row r="1" spans="1:8" ht="13.5" thickBot="1" x14ac:dyDescent="0.25">
      <c r="C1" s="159"/>
      <c r="D1" s="160" t="s">
        <v>2250</v>
      </c>
      <c r="E1" s="161" t="s">
        <v>2251</v>
      </c>
      <c r="F1" s="159"/>
      <c r="G1" s="162"/>
      <c r="H1" s="162"/>
    </row>
    <row r="2" spans="1:8" ht="31.5" x14ac:dyDescent="0.2">
      <c r="C2" s="159"/>
      <c r="D2" s="163"/>
      <c r="E2" s="164" t="s">
        <v>2252</v>
      </c>
      <c r="F2" s="164" t="s">
        <v>2253</v>
      </c>
      <c r="G2" s="164" t="s">
        <v>2254</v>
      </c>
      <c r="H2" s="164"/>
    </row>
    <row r="3" spans="1:8" ht="21" x14ac:dyDescent="0.2">
      <c r="A3" s="165" t="s">
        <v>2255</v>
      </c>
      <c r="B3" s="166" t="s">
        <v>503</v>
      </c>
      <c r="C3" s="167" t="s">
        <v>504</v>
      </c>
      <c r="D3" s="168" t="s">
        <v>2256</v>
      </c>
      <c r="E3" s="159"/>
      <c r="F3" s="169"/>
      <c r="G3" s="170"/>
      <c r="H3" s="170"/>
    </row>
    <row r="4" spans="1:8" x14ac:dyDescent="0.2">
      <c r="A4" s="171">
        <v>1</v>
      </c>
      <c r="B4" s="172"/>
      <c r="C4" s="173" t="s">
        <v>1976</v>
      </c>
      <c r="D4" s="174" t="s">
        <v>1977</v>
      </c>
      <c r="E4" s="175">
        <v>2020</v>
      </c>
      <c r="F4" s="176">
        <v>43921</v>
      </c>
      <c r="G4" s="177">
        <v>0</v>
      </c>
      <c r="H4" s="178">
        <v>346432245</v>
      </c>
    </row>
    <row r="5" spans="1:8" x14ac:dyDescent="0.2">
      <c r="A5" s="171">
        <v>2</v>
      </c>
      <c r="B5" s="172"/>
      <c r="C5" s="173" t="s">
        <v>1978</v>
      </c>
      <c r="D5" s="174" t="s">
        <v>1979</v>
      </c>
      <c r="E5" s="179">
        <v>2020</v>
      </c>
      <c r="F5" s="176">
        <v>43921</v>
      </c>
      <c r="G5" s="177">
        <v>0</v>
      </c>
      <c r="H5" s="178">
        <v>339826766</v>
      </c>
    </row>
    <row r="6" spans="1:8" x14ac:dyDescent="0.2">
      <c r="A6" s="171">
        <v>3</v>
      </c>
      <c r="B6" s="172"/>
      <c r="C6" s="173" t="s">
        <v>2171</v>
      </c>
      <c r="D6" s="174" t="s">
        <v>2172</v>
      </c>
      <c r="E6" s="179">
        <v>2020</v>
      </c>
      <c r="F6" s="176">
        <v>43921</v>
      </c>
      <c r="G6" s="177">
        <v>0</v>
      </c>
      <c r="H6" s="178">
        <v>330147716</v>
      </c>
    </row>
    <row r="7" spans="1:8" x14ac:dyDescent="0.2">
      <c r="A7" s="171">
        <v>4</v>
      </c>
      <c r="B7" s="172"/>
      <c r="C7" s="173" t="s">
        <v>506</v>
      </c>
      <c r="D7" s="174" t="s">
        <v>507</v>
      </c>
      <c r="E7" s="179">
        <v>2020</v>
      </c>
      <c r="F7" s="176">
        <v>43921</v>
      </c>
      <c r="G7" s="180">
        <v>70375250</v>
      </c>
      <c r="H7" s="180">
        <v>290690409</v>
      </c>
    </row>
    <row r="8" spans="1:8" x14ac:dyDescent="0.2">
      <c r="A8" s="171">
        <v>5</v>
      </c>
      <c r="B8" s="172"/>
      <c r="C8" s="173" t="s">
        <v>508</v>
      </c>
      <c r="D8" s="174" t="s">
        <v>2202</v>
      </c>
      <c r="E8" s="179">
        <v>2020</v>
      </c>
      <c r="F8" s="176">
        <v>43921</v>
      </c>
      <c r="G8" s="180">
        <v>359653</v>
      </c>
      <c r="H8" s="180">
        <v>39457307</v>
      </c>
    </row>
    <row r="9" spans="1:8" x14ac:dyDescent="0.2">
      <c r="A9" s="171">
        <v>6</v>
      </c>
      <c r="B9" s="172"/>
      <c r="C9" s="173" t="s">
        <v>202</v>
      </c>
      <c r="D9" s="174" t="s">
        <v>509</v>
      </c>
      <c r="E9" s="179">
        <v>2020</v>
      </c>
      <c r="F9" s="176">
        <v>43921</v>
      </c>
      <c r="G9" s="180">
        <v>0</v>
      </c>
      <c r="H9" s="181">
        <v>0</v>
      </c>
    </row>
    <row r="10" spans="1:8" x14ac:dyDescent="0.2">
      <c r="A10" s="171">
        <v>7</v>
      </c>
      <c r="B10" s="172"/>
      <c r="C10" s="173" t="s">
        <v>510</v>
      </c>
      <c r="D10" s="174" t="s">
        <v>1320</v>
      </c>
      <c r="E10" s="179">
        <v>2020</v>
      </c>
      <c r="F10" s="176">
        <v>43921</v>
      </c>
      <c r="G10" s="180">
        <v>0</v>
      </c>
      <c r="H10" s="180">
        <v>0</v>
      </c>
    </row>
    <row r="11" spans="1:8" x14ac:dyDescent="0.2">
      <c r="A11" s="171">
        <v>8</v>
      </c>
      <c r="B11" s="182"/>
      <c r="C11" s="173" t="s">
        <v>1321</v>
      </c>
      <c r="D11" s="174" t="s">
        <v>1322</v>
      </c>
      <c r="E11" s="179">
        <v>2020</v>
      </c>
      <c r="F11" s="176">
        <v>43921</v>
      </c>
      <c r="G11" s="180">
        <v>0</v>
      </c>
      <c r="H11" s="180">
        <v>0</v>
      </c>
    </row>
    <row r="12" spans="1:8" x14ac:dyDescent="0.2">
      <c r="A12" s="171">
        <v>9</v>
      </c>
      <c r="B12" s="172"/>
      <c r="C12" s="173" t="s">
        <v>1980</v>
      </c>
      <c r="D12" s="174" t="s">
        <v>511</v>
      </c>
      <c r="E12" s="179">
        <v>2020</v>
      </c>
      <c r="F12" s="176">
        <v>43921</v>
      </c>
      <c r="G12" s="180">
        <v>0</v>
      </c>
      <c r="H12" s="180">
        <v>0</v>
      </c>
    </row>
    <row r="13" spans="1:8" x14ac:dyDescent="0.2">
      <c r="A13" s="171">
        <v>10</v>
      </c>
      <c r="B13" s="172"/>
      <c r="C13" s="173" t="s">
        <v>512</v>
      </c>
      <c r="D13" s="174" t="s">
        <v>513</v>
      </c>
      <c r="E13" s="179">
        <v>2020</v>
      </c>
      <c r="F13" s="176">
        <v>43921</v>
      </c>
      <c r="G13" s="180">
        <v>682785</v>
      </c>
      <c r="H13" s="180">
        <v>9679050</v>
      </c>
    </row>
    <row r="14" spans="1:8" x14ac:dyDescent="0.2">
      <c r="A14" s="171">
        <v>11</v>
      </c>
      <c r="B14" s="172"/>
      <c r="C14" s="173" t="s">
        <v>1982</v>
      </c>
      <c r="D14" s="174" t="s">
        <v>1983</v>
      </c>
      <c r="E14" s="179">
        <v>2020</v>
      </c>
      <c r="F14" s="176">
        <v>43921</v>
      </c>
      <c r="G14" s="180">
        <v>0</v>
      </c>
      <c r="H14" s="181">
        <v>6605479</v>
      </c>
    </row>
    <row r="15" spans="1:8" x14ac:dyDescent="0.2">
      <c r="A15" s="171">
        <v>12</v>
      </c>
      <c r="B15" s="172"/>
      <c r="C15" s="173" t="s">
        <v>1984</v>
      </c>
      <c r="D15" s="174" t="s">
        <v>1985</v>
      </c>
      <c r="E15" s="179">
        <v>2020</v>
      </c>
      <c r="F15" s="176">
        <v>43921</v>
      </c>
      <c r="G15" s="180">
        <v>0</v>
      </c>
      <c r="H15" s="181">
        <v>6474798</v>
      </c>
    </row>
    <row r="16" spans="1:8" x14ac:dyDescent="0.2">
      <c r="A16" s="171">
        <v>13</v>
      </c>
      <c r="B16" s="172"/>
      <c r="C16" s="173" t="s">
        <v>514</v>
      </c>
      <c r="D16" s="174" t="s">
        <v>515</v>
      </c>
      <c r="E16" s="179">
        <v>2020</v>
      </c>
      <c r="F16" s="176">
        <v>43921</v>
      </c>
      <c r="G16" s="180">
        <v>1549748</v>
      </c>
      <c r="H16" s="180">
        <v>6474798</v>
      </c>
    </row>
    <row r="17" spans="1:8" ht="21" x14ac:dyDescent="0.2">
      <c r="A17" s="171">
        <v>14</v>
      </c>
      <c r="B17" s="182"/>
      <c r="C17" s="173" t="s">
        <v>516</v>
      </c>
      <c r="D17" s="174" t="s">
        <v>1393</v>
      </c>
      <c r="E17" s="179">
        <v>2020</v>
      </c>
      <c r="F17" s="176">
        <v>43921</v>
      </c>
      <c r="G17" s="180">
        <v>0</v>
      </c>
      <c r="H17" s="180">
        <v>0</v>
      </c>
    </row>
    <row r="18" spans="1:8" ht="21" x14ac:dyDescent="0.2">
      <c r="A18" s="171">
        <v>15</v>
      </c>
      <c r="B18" s="172"/>
      <c r="C18" s="173" t="s">
        <v>119</v>
      </c>
      <c r="D18" s="174" t="s">
        <v>1395</v>
      </c>
      <c r="E18" s="179">
        <v>2020</v>
      </c>
      <c r="F18" s="176">
        <v>43921</v>
      </c>
      <c r="G18" s="180">
        <v>0</v>
      </c>
      <c r="H18" s="180">
        <v>0</v>
      </c>
    </row>
    <row r="19" spans="1:8" x14ac:dyDescent="0.2">
      <c r="A19" s="171">
        <v>16</v>
      </c>
      <c r="B19" s="172"/>
      <c r="C19" s="173" t="s">
        <v>519</v>
      </c>
      <c r="D19" s="174" t="s">
        <v>520</v>
      </c>
      <c r="E19" s="179">
        <v>2020</v>
      </c>
      <c r="F19" s="176">
        <v>43921</v>
      </c>
      <c r="G19" s="180">
        <v>0</v>
      </c>
      <c r="H19" s="180">
        <v>0</v>
      </c>
    </row>
    <row r="20" spans="1:8" x14ac:dyDescent="0.2">
      <c r="A20" s="171">
        <v>17</v>
      </c>
      <c r="B20" s="172"/>
      <c r="C20" s="173" t="s">
        <v>146</v>
      </c>
      <c r="D20" s="174" t="s">
        <v>1986</v>
      </c>
      <c r="E20" s="179">
        <v>2020</v>
      </c>
      <c r="F20" s="176">
        <v>43921</v>
      </c>
      <c r="G20" s="180">
        <v>0</v>
      </c>
      <c r="H20" s="181">
        <v>0</v>
      </c>
    </row>
    <row r="21" spans="1:8" x14ac:dyDescent="0.2">
      <c r="A21" s="171">
        <v>18</v>
      </c>
      <c r="B21" s="172" t="s">
        <v>521</v>
      </c>
      <c r="C21" s="173" t="s">
        <v>522</v>
      </c>
      <c r="D21" s="174" t="s">
        <v>523</v>
      </c>
      <c r="E21" s="179">
        <v>2020</v>
      </c>
      <c r="F21" s="176">
        <v>43921</v>
      </c>
      <c r="G21" s="180">
        <v>0</v>
      </c>
      <c r="H21" s="180">
        <v>0</v>
      </c>
    </row>
    <row r="22" spans="1:8" x14ac:dyDescent="0.2">
      <c r="A22" s="171">
        <v>19</v>
      </c>
      <c r="B22" s="182" t="s">
        <v>521</v>
      </c>
      <c r="C22" s="173" t="s">
        <v>524</v>
      </c>
      <c r="D22" s="174" t="s">
        <v>525</v>
      </c>
      <c r="E22" s="179">
        <v>2020</v>
      </c>
      <c r="F22" s="176">
        <v>43921</v>
      </c>
      <c r="G22" s="180">
        <v>0</v>
      </c>
      <c r="H22" s="180">
        <v>0</v>
      </c>
    </row>
    <row r="23" spans="1:8" x14ac:dyDescent="0.2">
      <c r="A23" s="171">
        <v>20</v>
      </c>
      <c r="B23" s="182"/>
      <c r="C23" s="173" t="s">
        <v>149</v>
      </c>
      <c r="D23" s="174" t="s">
        <v>1987</v>
      </c>
      <c r="E23" s="179">
        <v>2020</v>
      </c>
      <c r="F23" s="176">
        <v>43921</v>
      </c>
      <c r="G23" s="180">
        <v>0</v>
      </c>
      <c r="H23" s="181">
        <v>130681</v>
      </c>
    </row>
    <row r="24" spans="1:8" x14ac:dyDescent="0.2">
      <c r="A24" s="171">
        <v>21</v>
      </c>
      <c r="B24" s="182"/>
      <c r="C24" s="173" t="s">
        <v>526</v>
      </c>
      <c r="D24" s="174" t="s">
        <v>527</v>
      </c>
      <c r="E24" s="179">
        <v>2020</v>
      </c>
      <c r="F24" s="176">
        <v>43921</v>
      </c>
      <c r="G24" s="180">
        <v>0</v>
      </c>
      <c r="H24" s="180">
        <v>82954</v>
      </c>
    </row>
    <row r="25" spans="1:8" x14ac:dyDescent="0.2">
      <c r="A25" s="171">
        <v>22</v>
      </c>
      <c r="B25" s="182"/>
      <c r="C25" s="173" t="s">
        <v>528</v>
      </c>
      <c r="D25" s="174" t="s">
        <v>529</v>
      </c>
      <c r="E25" s="179">
        <v>2020</v>
      </c>
      <c r="F25" s="176">
        <v>43921</v>
      </c>
      <c r="G25" s="180">
        <v>0</v>
      </c>
      <c r="H25" s="180">
        <v>0</v>
      </c>
    </row>
    <row r="26" spans="1:8" x14ac:dyDescent="0.2">
      <c r="A26" s="171">
        <v>23</v>
      </c>
      <c r="B26" s="182"/>
      <c r="C26" s="173" t="s">
        <v>530</v>
      </c>
      <c r="D26" s="174" t="s">
        <v>531</v>
      </c>
      <c r="E26" s="179">
        <v>2020</v>
      </c>
      <c r="F26" s="176">
        <v>43921</v>
      </c>
      <c r="G26" s="180">
        <v>0</v>
      </c>
      <c r="H26" s="180">
        <v>0</v>
      </c>
    </row>
    <row r="27" spans="1:8" x14ac:dyDescent="0.2">
      <c r="A27" s="171">
        <v>24</v>
      </c>
      <c r="B27" s="182"/>
      <c r="C27" s="173" t="s">
        <v>532</v>
      </c>
      <c r="D27" s="174" t="s">
        <v>533</v>
      </c>
      <c r="E27" s="179">
        <v>2020</v>
      </c>
      <c r="F27" s="176">
        <v>43921</v>
      </c>
      <c r="G27" s="180">
        <v>0</v>
      </c>
      <c r="H27" s="180">
        <v>47727</v>
      </c>
    </row>
    <row r="28" spans="1:8" ht="21" x14ac:dyDescent="0.2">
      <c r="A28" s="171">
        <v>25</v>
      </c>
      <c r="B28" s="182"/>
      <c r="C28" s="173" t="s">
        <v>1988</v>
      </c>
      <c r="D28" s="174" t="s">
        <v>1989</v>
      </c>
      <c r="E28" s="179">
        <v>2020</v>
      </c>
      <c r="F28" s="176">
        <v>43921</v>
      </c>
      <c r="G28" s="180">
        <v>0</v>
      </c>
      <c r="H28" s="180">
        <v>0</v>
      </c>
    </row>
    <row r="29" spans="1:8" x14ac:dyDescent="0.2">
      <c r="A29" s="171">
        <v>26</v>
      </c>
      <c r="B29" s="182"/>
      <c r="C29" s="173" t="s">
        <v>1990</v>
      </c>
      <c r="D29" s="174" t="s">
        <v>1991</v>
      </c>
      <c r="E29" s="179">
        <v>2020</v>
      </c>
      <c r="F29" s="176">
        <v>43921</v>
      </c>
      <c r="G29" s="180">
        <v>0</v>
      </c>
      <c r="H29" s="181">
        <v>0</v>
      </c>
    </row>
    <row r="30" spans="1:8" x14ac:dyDescent="0.2">
      <c r="A30" s="171">
        <v>27</v>
      </c>
      <c r="B30" s="182"/>
      <c r="C30" s="173" t="s">
        <v>534</v>
      </c>
      <c r="D30" s="174" t="s">
        <v>535</v>
      </c>
      <c r="E30" s="179">
        <v>2020</v>
      </c>
      <c r="F30" s="176">
        <v>43921</v>
      </c>
      <c r="G30" s="180">
        <v>0</v>
      </c>
      <c r="H30" s="180">
        <v>0</v>
      </c>
    </row>
    <row r="31" spans="1:8" x14ac:dyDescent="0.2">
      <c r="A31" s="171">
        <v>28</v>
      </c>
      <c r="B31" s="182"/>
      <c r="C31" s="173" t="s">
        <v>536</v>
      </c>
      <c r="D31" s="174" t="s">
        <v>537</v>
      </c>
      <c r="E31" s="179">
        <v>2020</v>
      </c>
      <c r="F31" s="176">
        <v>43921</v>
      </c>
      <c r="G31" s="180">
        <v>0</v>
      </c>
      <c r="H31" s="180">
        <v>0</v>
      </c>
    </row>
    <row r="32" spans="1:8" x14ac:dyDescent="0.2">
      <c r="A32" s="171">
        <v>29</v>
      </c>
      <c r="B32" s="182"/>
      <c r="C32" s="173" t="s">
        <v>125</v>
      </c>
      <c r="D32" s="174" t="s">
        <v>538</v>
      </c>
      <c r="E32" s="179">
        <v>2020</v>
      </c>
      <c r="F32" s="176">
        <v>43921</v>
      </c>
      <c r="G32" s="180">
        <v>0</v>
      </c>
      <c r="H32" s="180">
        <v>0</v>
      </c>
    </row>
    <row r="33" spans="1:8" x14ac:dyDescent="0.2">
      <c r="A33" s="171">
        <v>30</v>
      </c>
      <c r="B33" s="172"/>
      <c r="C33" s="173" t="s">
        <v>539</v>
      </c>
      <c r="D33" s="174" t="s">
        <v>540</v>
      </c>
      <c r="E33" s="179">
        <v>2020</v>
      </c>
      <c r="F33" s="176">
        <v>43921</v>
      </c>
      <c r="G33" s="180">
        <v>0</v>
      </c>
      <c r="H33" s="180">
        <v>0</v>
      </c>
    </row>
    <row r="34" spans="1:8" x14ac:dyDescent="0.2">
      <c r="A34" s="171">
        <v>31</v>
      </c>
      <c r="B34" s="172"/>
      <c r="C34" s="173" t="s">
        <v>541</v>
      </c>
      <c r="D34" s="174" t="s">
        <v>542</v>
      </c>
      <c r="E34" s="179">
        <v>2020</v>
      </c>
      <c r="F34" s="176">
        <v>43921</v>
      </c>
      <c r="G34" s="180">
        <v>0</v>
      </c>
      <c r="H34" s="181">
        <v>0</v>
      </c>
    </row>
    <row r="35" spans="1:8" x14ac:dyDescent="0.2">
      <c r="A35" s="171">
        <v>32</v>
      </c>
      <c r="B35" s="182"/>
      <c r="C35" s="173" t="s">
        <v>137</v>
      </c>
      <c r="D35" s="174" t="s">
        <v>1992</v>
      </c>
      <c r="E35" s="179">
        <v>2020</v>
      </c>
      <c r="F35" s="176">
        <v>43921</v>
      </c>
      <c r="G35" s="180">
        <v>0</v>
      </c>
      <c r="H35" s="181">
        <v>-3946353</v>
      </c>
    </row>
    <row r="36" spans="1:8" ht="21" x14ac:dyDescent="0.2">
      <c r="A36" s="171">
        <v>33</v>
      </c>
      <c r="B36" s="182"/>
      <c r="C36" s="173" t="s">
        <v>543</v>
      </c>
      <c r="D36" s="174" t="s">
        <v>544</v>
      </c>
      <c r="E36" s="179">
        <v>2020</v>
      </c>
      <c r="F36" s="176">
        <v>43921</v>
      </c>
      <c r="G36" s="180">
        <v>-1341771</v>
      </c>
      <c r="H36" s="180">
        <v>-3946353</v>
      </c>
    </row>
    <row r="37" spans="1:8" x14ac:dyDescent="0.2">
      <c r="A37" s="171">
        <v>34</v>
      </c>
      <c r="B37" s="182"/>
      <c r="C37" s="173" t="s">
        <v>545</v>
      </c>
      <c r="D37" s="174" t="s">
        <v>546</v>
      </c>
      <c r="E37" s="179">
        <v>2020</v>
      </c>
      <c r="F37" s="176">
        <v>43921</v>
      </c>
      <c r="G37" s="180">
        <v>0</v>
      </c>
      <c r="H37" s="180">
        <v>0</v>
      </c>
    </row>
    <row r="38" spans="1:8" x14ac:dyDescent="0.2">
      <c r="A38" s="171">
        <v>35</v>
      </c>
      <c r="B38" s="182"/>
      <c r="C38" s="173" t="s">
        <v>1993</v>
      </c>
      <c r="D38" s="174" t="s">
        <v>1994</v>
      </c>
      <c r="E38" s="179">
        <v>2020</v>
      </c>
      <c r="F38" s="176">
        <v>43921</v>
      </c>
      <c r="G38" s="180">
        <v>0</v>
      </c>
      <c r="H38" s="181">
        <v>2969159</v>
      </c>
    </row>
    <row r="39" spans="1:8" ht="21" x14ac:dyDescent="0.2">
      <c r="A39" s="171">
        <v>36</v>
      </c>
      <c r="B39" s="182"/>
      <c r="C39" s="173" t="s">
        <v>547</v>
      </c>
      <c r="D39" s="174" t="s">
        <v>548</v>
      </c>
      <c r="E39" s="179">
        <v>2020</v>
      </c>
      <c r="F39" s="176">
        <v>43921</v>
      </c>
      <c r="G39" s="180">
        <v>2500</v>
      </c>
      <c r="H39" s="180">
        <v>2140121</v>
      </c>
    </row>
    <row r="40" spans="1:8" ht="21" x14ac:dyDescent="0.2">
      <c r="A40" s="171">
        <v>37</v>
      </c>
      <c r="B40" s="182"/>
      <c r="C40" s="173" t="s">
        <v>549</v>
      </c>
      <c r="D40" s="174" t="s">
        <v>550</v>
      </c>
      <c r="E40" s="179">
        <v>2020</v>
      </c>
      <c r="F40" s="176">
        <v>43921</v>
      </c>
      <c r="G40" s="180">
        <v>167615</v>
      </c>
      <c r="H40" s="180">
        <v>480475</v>
      </c>
    </row>
    <row r="41" spans="1:8" ht="21" x14ac:dyDescent="0.2">
      <c r="A41" s="171">
        <v>38</v>
      </c>
      <c r="B41" s="182"/>
      <c r="C41" s="173" t="s">
        <v>551</v>
      </c>
      <c r="D41" s="174" t="s">
        <v>552</v>
      </c>
      <c r="E41" s="179">
        <v>2020</v>
      </c>
      <c r="F41" s="176">
        <v>43921</v>
      </c>
      <c r="G41" s="180">
        <v>32000</v>
      </c>
      <c r="H41" s="180">
        <v>348563</v>
      </c>
    </row>
    <row r="42" spans="1:8" x14ac:dyDescent="0.2">
      <c r="A42" s="171">
        <v>39</v>
      </c>
      <c r="B42" s="182"/>
      <c r="C42" s="173" t="s">
        <v>553</v>
      </c>
      <c r="D42" s="174" t="s">
        <v>554</v>
      </c>
      <c r="E42" s="179">
        <v>2020</v>
      </c>
      <c r="F42" s="176">
        <v>43921</v>
      </c>
      <c r="G42" s="180">
        <v>0</v>
      </c>
      <c r="H42" s="180">
        <v>0</v>
      </c>
    </row>
    <row r="43" spans="1:8" x14ac:dyDescent="0.2">
      <c r="A43" s="171">
        <v>40</v>
      </c>
      <c r="B43" s="182"/>
      <c r="C43" s="173" t="s">
        <v>555</v>
      </c>
      <c r="D43" s="174" t="s">
        <v>556</v>
      </c>
      <c r="E43" s="179">
        <v>2020</v>
      </c>
      <c r="F43" s="176">
        <v>43921</v>
      </c>
      <c r="G43" s="180">
        <v>0</v>
      </c>
      <c r="H43" s="180">
        <v>0</v>
      </c>
    </row>
    <row r="44" spans="1:8" x14ac:dyDescent="0.2">
      <c r="A44" s="171">
        <v>41</v>
      </c>
      <c r="B44" s="182"/>
      <c r="C44" s="173" t="s">
        <v>1995</v>
      </c>
      <c r="D44" s="174" t="s">
        <v>1996</v>
      </c>
      <c r="E44" s="179">
        <v>2020</v>
      </c>
      <c r="F44" s="176">
        <v>43921</v>
      </c>
      <c r="G44" s="180">
        <v>0</v>
      </c>
      <c r="H44" s="181">
        <v>38604470</v>
      </c>
    </row>
    <row r="45" spans="1:8" ht="21" customHeight="1" x14ac:dyDescent="0.2">
      <c r="A45" s="171">
        <v>42</v>
      </c>
      <c r="B45" s="182"/>
      <c r="C45" s="173" t="s">
        <v>1997</v>
      </c>
      <c r="D45" s="174" t="s">
        <v>1998</v>
      </c>
      <c r="E45" s="179">
        <v>2020</v>
      </c>
      <c r="F45" s="176">
        <v>43921</v>
      </c>
      <c r="G45" s="180">
        <v>0</v>
      </c>
      <c r="H45" s="181">
        <v>34643697</v>
      </c>
    </row>
    <row r="46" spans="1:8" ht="21" x14ac:dyDescent="0.2">
      <c r="A46" s="171">
        <v>43</v>
      </c>
      <c r="B46" s="182" t="s">
        <v>521</v>
      </c>
      <c r="C46" s="173" t="s">
        <v>1999</v>
      </c>
      <c r="D46" s="174" t="s">
        <v>2000</v>
      </c>
      <c r="E46" s="179">
        <v>2020</v>
      </c>
      <c r="F46" s="176">
        <v>43921</v>
      </c>
      <c r="G46" s="180">
        <v>0</v>
      </c>
      <c r="H46" s="181">
        <v>33891643</v>
      </c>
    </row>
    <row r="47" spans="1:8" x14ac:dyDescent="0.2">
      <c r="A47" s="171">
        <v>44</v>
      </c>
      <c r="B47" s="182" t="s">
        <v>521</v>
      </c>
      <c r="C47" s="173" t="s">
        <v>62</v>
      </c>
      <c r="D47" s="174" t="s">
        <v>557</v>
      </c>
      <c r="E47" s="179">
        <v>2020</v>
      </c>
      <c r="F47" s="176">
        <v>43921</v>
      </c>
      <c r="G47" s="180">
        <v>6788719</v>
      </c>
      <c r="H47" s="180">
        <v>27215257</v>
      </c>
    </row>
    <row r="48" spans="1:8" x14ac:dyDescent="0.2">
      <c r="A48" s="171">
        <v>45</v>
      </c>
      <c r="B48" s="172" t="s">
        <v>521</v>
      </c>
      <c r="C48" s="173" t="s">
        <v>70</v>
      </c>
      <c r="D48" s="174" t="s">
        <v>558</v>
      </c>
      <c r="E48" s="179">
        <v>2020</v>
      </c>
      <c r="F48" s="176">
        <v>43921</v>
      </c>
      <c r="G48" s="180">
        <v>564790</v>
      </c>
      <c r="H48" s="180">
        <v>2836566</v>
      </c>
    </row>
    <row r="49" spans="1:8" x14ac:dyDescent="0.2">
      <c r="A49" s="171">
        <v>46</v>
      </c>
      <c r="B49" s="182" t="s">
        <v>521</v>
      </c>
      <c r="C49" s="173" t="s">
        <v>78</v>
      </c>
      <c r="D49" s="174" t="s">
        <v>559</v>
      </c>
      <c r="E49" s="179">
        <v>2020</v>
      </c>
      <c r="F49" s="176">
        <v>43921</v>
      </c>
      <c r="G49" s="180">
        <v>69343</v>
      </c>
      <c r="H49" s="180">
        <v>365676</v>
      </c>
    </row>
    <row r="50" spans="1:8" x14ac:dyDescent="0.2">
      <c r="A50" s="171">
        <v>47</v>
      </c>
      <c r="B50" s="182" t="s">
        <v>521</v>
      </c>
      <c r="C50" s="173" t="s">
        <v>560</v>
      </c>
      <c r="D50" s="174" t="s">
        <v>561</v>
      </c>
      <c r="E50" s="179">
        <v>2020</v>
      </c>
      <c r="F50" s="176">
        <v>43921</v>
      </c>
      <c r="G50" s="180">
        <v>204554</v>
      </c>
      <c r="H50" s="180">
        <v>1046460</v>
      </c>
    </row>
    <row r="51" spans="1:8" x14ac:dyDescent="0.2">
      <c r="A51" s="171">
        <v>48</v>
      </c>
      <c r="B51" s="182" t="s">
        <v>521</v>
      </c>
      <c r="C51" s="173" t="s">
        <v>88</v>
      </c>
      <c r="D51" s="174" t="s">
        <v>562</v>
      </c>
      <c r="E51" s="179">
        <v>2020</v>
      </c>
      <c r="F51" s="176">
        <v>43921</v>
      </c>
      <c r="G51" s="180">
        <v>265543</v>
      </c>
      <c r="H51" s="180">
        <v>1381985</v>
      </c>
    </row>
    <row r="52" spans="1:8" x14ac:dyDescent="0.2">
      <c r="A52" s="171">
        <v>49</v>
      </c>
      <c r="B52" s="182" t="s">
        <v>521</v>
      </c>
      <c r="C52" s="173" t="s">
        <v>563</v>
      </c>
      <c r="D52" s="174" t="s">
        <v>564</v>
      </c>
      <c r="E52" s="179">
        <v>2020</v>
      </c>
      <c r="F52" s="176">
        <v>43921</v>
      </c>
      <c r="G52" s="180">
        <v>20988</v>
      </c>
      <c r="H52" s="180">
        <v>85638</v>
      </c>
    </row>
    <row r="53" spans="1:8" x14ac:dyDescent="0.2">
      <c r="A53" s="171">
        <v>50</v>
      </c>
      <c r="B53" s="182" t="s">
        <v>521</v>
      </c>
      <c r="C53" s="173" t="s">
        <v>565</v>
      </c>
      <c r="D53" s="174" t="s">
        <v>566</v>
      </c>
      <c r="E53" s="179">
        <v>2020</v>
      </c>
      <c r="F53" s="176">
        <v>43921</v>
      </c>
      <c r="G53" s="180">
        <v>86449</v>
      </c>
      <c r="H53" s="180">
        <v>355434</v>
      </c>
    </row>
    <row r="54" spans="1:8" x14ac:dyDescent="0.2">
      <c r="A54" s="171">
        <v>51</v>
      </c>
      <c r="B54" s="172" t="s">
        <v>521</v>
      </c>
      <c r="C54" s="173" t="s">
        <v>567</v>
      </c>
      <c r="D54" s="174" t="s">
        <v>568</v>
      </c>
      <c r="E54" s="179">
        <v>2020</v>
      </c>
      <c r="F54" s="176">
        <v>43921</v>
      </c>
      <c r="G54" s="180">
        <v>0</v>
      </c>
      <c r="H54" s="180">
        <v>0</v>
      </c>
    </row>
    <row r="55" spans="1:8" x14ac:dyDescent="0.2">
      <c r="A55" s="171">
        <v>52</v>
      </c>
      <c r="B55" s="172" t="s">
        <v>521</v>
      </c>
      <c r="C55" s="173" t="s">
        <v>99</v>
      </c>
      <c r="D55" s="174" t="s">
        <v>569</v>
      </c>
      <c r="E55" s="179">
        <v>2020</v>
      </c>
      <c r="F55" s="176">
        <v>43921</v>
      </c>
      <c r="G55" s="180">
        <v>0</v>
      </c>
      <c r="H55" s="180">
        <v>0</v>
      </c>
    </row>
    <row r="56" spans="1:8" x14ac:dyDescent="0.2">
      <c r="A56" s="171">
        <v>53</v>
      </c>
      <c r="B56" s="172" t="s">
        <v>521</v>
      </c>
      <c r="C56" s="173" t="s">
        <v>570</v>
      </c>
      <c r="D56" s="174" t="s">
        <v>571</v>
      </c>
      <c r="E56" s="179">
        <v>2020</v>
      </c>
      <c r="F56" s="176">
        <v>43921</v>
      </c>
      <c r="G56" s="180">
        <v>0</v>
      </c>
      <c r="H56" s="180">
        <v>0</v>
      </c>
    </row>
    <row r="57" spans="1:8" x14ac:dyDescent="0.2">
      <c r="A57" s="171">
        <v>54</v>
      </c>
      <c r="B57" s="172" t="s">
        <v>521</v>
      </c>
      <c r="C57" s="173" t="s">
        <v>572</v>
      </c>
      <c r="D57" s="174" t="s">
        <v>573</v>
      </c>
      <c r="E57" s="179">
        <v>2020</v>
      </c>
      <c r="F57" s="176">
        <v>43921</v>
      </c>
      <c r="G57" s="180">
        <v>0</v>
      </c>
      <c r="H57" s="180">
        <v>0</v>
      </c>
    </row>
    <row r="58" spans="1:8" x14ac:dyDescent="0.2">
      <c r="A58" s="171">
        <v>55</v>
      </c>
      <c r="B58" s="172" t="s">
        <v>521</v>
      </c>
      <c r="C58" s="173" t="s">
        <v>574</v>
      </c>
      <c r="D58" s="174" t="s">
        <v>575</v>
      </c>
      <c r="E58" s="179">
        <v>2020</v>
      </c>
      <c r="F58" s="176">
        <v>43921</v>
      </c>
      <c r="G58" s="180">
        <v>14181</v>
      </c>
      <c r="H58" s="180">
        <v>41274</v>
      </c>
    </row>
    <row r="59" spans="1:8" x14ac:dyDescent="0.2">
      <c r="A59" s="171">
        <v>56</v>
      </c>
      <c r="B59" s="172" t="s">
        <v>521</v>
      </c>
      <c r="C59" s="173" t="s">
        <v>576</v>
      </c>
      <c r="D59" s="174" t="s">
        <v>577</v>
      </c>
      <c r="E59" s="179">
        <v>2020</v>
      </c>
      <c r="F59" s="176">
        <v>43921</v>
      </c>
      <c r="G59" s="180">
        <v>0</v>
      </c>
      <c r="H59" s="180">
        <v>0</v>
      </c>
    </row>
    <row r="60" spans="1:8" x14ac:dyDescent="0.2">
      <c r="A60" s="171">
        <v>57</v>
      </c>
      <c r="B60" s="182" t="s">
        <v>521</v>
      </c>
      <c r="C60" s="173" t="s">
        <v>578</v>
      </c>
      <c r="D60" s="174" t="s">
        <v>579</v>
      </c>
      <c r="E60" s="179">
        <v>2020</v>
      </c>
      <c r="F60" s="176">
        <v>43921</v>
      </c>
      <c r="G60" s="180">
        <v>0</v>
      </c>
      <c r="H60" s="180">
        <v>0</v>
      </c>
    </row>
    <row r="61" spans="1:8" x14ac:dyDescent="0.2">
      <c r="A61" s="171">
        <v>58</v>
      </c>
      <c r="B61" s="182" t="s">
        <v>521</v>
      </c>
      <c r="C61" s="173" t="s">
        <v>580</v>
      </c>
      <c r="D61" s="174" t="s">
        <v>581</v>
      </c>
      <c r="E61" s="179">
        <v>2020</v>
      </c>
      <c r="F61" s="176">
        <v>43921</v>
      </c>
      <c r="G61" s="180">
        <v>53304</v>
      </c>
      <c r="H61" s="180">
        <v>563353</v>
      </c>
    </row>
    <row r="62" spans="1:8" x14ac:dyDescent="0.2">
      <c r="A62" s="171">
        <v>59</v>
      </c>
      <c r="B62" s="172"/>
      <c r="C62" s="173" t="s">
        <v>157</v>
      </c>
      <c r="D62" s="174" t="s">
        <v>582</v>
      </c>
      <c r="E62" s="179">
        <v>2020</v>
      </c>
      <c r="F62" s="176">
        <v>43921</v>
      </c>
      <c r="G62" s="180">
        <v>0</v>
      </c>
      <c r="H62" s="180">
        <v>35636</v>
      </c>
    </row>
    <row r="63" spans="1:8" ht="21" x14ac:dyDescent="0.2">
      <c r="A63" s="171">
        <v>60</v>
      </c>
      <c r="B63" s="172"/>
      <c r="C63" s="173" t="s">
        <v>2001</v>
      </c>
      <c r="D63" s="174" t="s">
        <v>2002</v>
      </c>
      <c r="E63" s="179">
        <v>2020</v>
      </c>
      <c r="F63" s="176">
        <v>43921</v>
      </c>
      <c r="G63" s="180">
        <v>0</v>
      </c>
      <c r="H63" s="181">
        <v>716418</v>
      </c>
    </row>
    <row r="64" spans="1:8" x14ac:dyDescent="0.2">
      <c r="A64" s="171">
        <v>61</v>
      </c>
      <c r="B64" s="172" t="s">
        <v>583</v>
      </c>
      <c r="C64" s="173" t="s">
        <v>63</v>
      </c>
      <c r="D64" s="174" t="s">
        <v>584</v>
      </c>
      <c r="E64" s="179">
        <v>2020</v>
      </c>
      <c r="F64" s="176">
        <v>43921</v>
      </c>
      <c r="G64" s="180">
        <v>61069</v>
      </c>
      <c r="H64" s="180">
        <v>300226</v>
      </c>
    </row>
    <row r="65" spans="1:8" x14ac:dyDescent="0.2">
      <c r="A65" s="171">
        <v>62</v>
      </c>
      <c r="B65" s="172" t="s">
        <v>583</v>
      </c>
      <c r="C65" s="173" t="s">
        <v>72</v>
      </c>
      <c r="D65" s="174" t="s">
        <v>585</v>
      </c>
      <c r="E65" s="179">
        <v>2020</v>
      </c>
      <c r="F65" s="176">
        <v>43921</v>
      </c>
      <c r="G65" s="180">
        <v>10708</v>
      </c>
      <c r="H65" s="180">
        <v>20828</v>
      </c>
    </row>
    <row r="66" spans="1:8" x14ac:dyDescent="0.2">
      <c r="A66" s="171">
        <v>63</v>
      </c>
      <c r="B66" s="172" t="s">
        <v>583</v>
      </c>
      <c r="C66" s="173" t="s">
        <v>82</v>
      </c>
      <c r="D66" s="174" t="s">
        <v>586</v>
      </c>
      <c r="E66" s="179">
        <v>2020</v>
      </c>
      <c r="F66" s="176">
        <v>43921</v>
      </c>
      <c r="G66" s="180">
        <v>9627</v>
      </c>
      <c r="H66" s="180">
        <v>54671</v>
      </c>
    </row>
    <row r="67" spans="1:8" x14ac:dyDescent="0.2">
      <c r="A67" s="171">
        <v>64</v>
      </c>
      <c r="B67" s="172" t="s">
        <v>587</v>
      </c>
      <c r="C67" s="173" t="s">
        <v>588</v>
      </c>
      <c r="D67" s="174" t="s">
        <v>589</v>
      </c>
      <c r="E67" s="179">
        <v>2020</v>
      </c>
      <c r="F67" s="176">
        <v>43921</v>
      </c>
      <c r="G67" s="180">
        <v>0</v>
      </c>
      <c r="H67" s="180">
        <v>0</v>
      </c>
    </row>
    <row r="68" spans="1:8" x14ac:dyDescent="0.2">
      <c r="A68" s="171">
        <v>65</v>
      </c>
      <c r="B68" s="172" t="s">
        <v>583</v>
      </c>
      <c r="C68" s="173" t="s">
        <v>91</v>
      </c>
      <c r="D68" s="174" t="s">
        <v>590</v>
      </c>
      <c r="E68" s="179">
        <v>2020</v>
      </c>
      <c r="F68" s="176">
        <v>43921</v>
      </c>
      <c r="G68" s="180">
        <v>3204</v>
      </c>
      <c r="H68" s="180">
        <v>21103</v>
      </c>
    </row>
    <row r="69" spans="1:8" x14ac:dyDescent="0.2">
      <c r="A69" s="171">
        <v>66</v>
      </c>
      <c r="B69" s="172" t="s">
        <v>583</v>
      </c>
      <c r="C69" s="173" t="s">
        <v>591</v>
      </c>
      <c r="D69" s="174" t="s">
        <v>592</v>
      </c>
      <c r="E69" s="179">
        <v>2020</v>
      </c>
      <c r="F69" s="176">
        <v>43921</v>
      </c>
      <c r="G69" s="180">
        <v>6002</v>
      </c>
      <c r="H69" s="180">
        <v>21029</v>
      </c>
    </row>
    <row r="70" spans="1:8" x14ac:dyDescent="0.2">
      <c r="A70" s="171">
        <v>67</v>
      </c>
      <c r="B70" s="172" t="s">
        <v>583</v>
      </c>
      <c r="C70" s="173" t="s">
        <v>593</v>
      </c>
      <c r="D70" s="174" t="s">
        <v>594</v>
      </c>
      <c r="E70" s="179">
        <v>2020</v>
      </c>
      <c r="F70" s="176">
        <v>43921</v>
      </c>
      <c r="G70" s="180">
        <v>16285</v>
      </c>
      <c r="H70" s="180">
        <v>81737</v>
      </c>
    </row>
    <row r="71" spans="1:8" x14ac:dyDescent="0.2">
      <c r="A71" s="171">
        <v>68</v>
      </c>
      <c r="B71" s="172" t="s">
        <v>583</v>
      </c>
      <c r="C71" s="173" t="s">
        <v>595</v>
      </c>
      <c r="D71" s="174" t="s">
        <v>596</v>
      </c>
      <c r="E71" s="179">
        <v>2020</v>
      </c>
      <c r="F71" s="176">
        <v>43921</v>
      </c>
      <c r="G71" s="180">
        <v>0</v>
      </c>
      <c r="H71" s="180">
        <v>0</v>
      </c>
    </row>
    <row r="72" spans="1:8" x14ac:dyDescent="0.2">
      <c r="A72" s="171">
        <v>69</v>
      </c>
      <c r="B72" s="182" t="s">
        <v>583</v>
      </c>
      <c r="C72" s="173" t="s">
        <v>104</v>
      </c>
      <c r="D72" s="174" t="s">
        <v>597</v>
      </c>
      <c r="E72" s="179">
        <v>2020</v>
      </c>
      <c r="F72" s="176">
        <v>43921</v>
      </c>
      <c r="G72" s="180">
        <v>0</v>
      </c>
      <c r="H72" s="180">
        <v>0</v>
      </c>
    </row>
    <row r="73" spans="1:8" x14ac:dyDescent="0.2">
      <c r="A73" s="171">
        <v>70</v>
      </c>
      <c r="B73" s="182" t="s">
        <v>587</v>
      </c>
      <c r="C73" s="173" t="s">
        <v>598</v>
      </c>
      <c r="D73" s="174" t="s">
        <v>599</v>
      </c>
      <c r="E73" s="179">
        <v>2020</v>
      </c>
      <c r="F73" s="176">
        <v>43921</v>
      </c>
      <c r="G73" s="180">
        <v>0</v>
      </c>
      <c r="H73" s="180">
        <v>0</v>
      </c>
    </row>
    <row r="74" spans="1:8" x14ac:dyDescent="0.2">
      <c r="A74" s="171">
        <v>71</v>
      </c>
      <c r="B74" s="182" t="s">
        <v>587</v>
      </c>
      <c r="C74" s="173" t="s">
        <v>600</v>
      </c>
      <c r="D74" s="174" t="s">
        <v>601</v>
      </c>
      <c r="E74" s="179">
        <v>2020</v>
      </c>
      <c r="F74" s="176">
        <v>43921</v>
      </c>
      <c r="G74" s="180">
        <v>0</v>
      </c>
      <c r="H74" s="180">
        <v>0</v>
      </c>
    </row>
    <row r="75" spans="1:8" x14ac:dyDescent="0.2">
      <c r="A75" s="171">
        <v>72</v>
      </c>
      <c r="B75" s="182" t="s">
        <v>583</v>
      </c>
      <c r="C75" s="173" t="s">
        <v>73</v>
      </c>
      <c r="D75" s="174" t="s">
        <v>602</v>
      </c>
      <c r="E75" s="179">
        <v>2020</v>
      </c>
      <c r="F75" s="176">
        <v>43921</v>
      </c>
      <c r="G75" s="180">
        <v>0</v>
      </c>
      <c r="H75" s="180">
        <v>0</v>
      </c>
    </row>
    <row r="76" spans="1:8" x14ac:dyDescent="0.2">
      <c r="A76" s="171">
        <v>73</v>
      </c>
      <c r="B76" s="172" t="s">
        <v>583</v>
      </c>
      <c r="C76" s="173" t="s">
        <v>1476</v>
      </c>
      <c r="D76" s="174" t="s">
        <v>2176</v>
      </c>
      <c r="E76" s="179">
        <v>2020</v>
      </c>
      <c r="F76" s="176">
        <v>43921</v>
      </c>
      <c r="G76" s="180">
        <v>0</v>
      </c>
      <c r="H76" s="180">
        <v>0</v>
      </c>
    </row>
    <row r="77" spans="1:8" ht="21" x14ac:dyDescent="0.2">
      <c r="A77" s="171">
        <v>74</v>
      </c>
      <c r="B77" s="172" t="s">
        <v>583</v>
      </c>
      <c r="C77" s="173" t="s">
        <v>107</v>
      </c>
      <c r="D77" s="174" t="s">
        <v>603</v>
      </c>
      <c r="E77" s="179">
        <v>2020</v>
      </c>
      <c r="F77" s="176">
        <v>43921</v>
      </c>
      <c r="G77" s="180">
        <v>0</v>
      </c>
      <c r="H77" s="180">
        <v>0</v>
      </c>
    </row>
    <row r="78" spans="1:8" ht="21" x14ac:dyDescent="0.2">
      <c r="A78" s="171">
        <v>75</v>
      </c>
      <c r="B78" s="172" t="s">
        <v>587</v>
      </c>
      <c r="C78" s="173" t="s">
        <v>1327</v>
      </c>
      <c r="D78" s="174" t="s">
        <v>1328</v>
      </c>
      <c r="E78" s="179">
        <v>2020</v>
      </c>
      <c r="F78" s="176">
        <v>43921</v>
      </c>
      <c r="G78" s="180">
        <v>0</v>
      </c>
      <c r="H78" s="181">
        <v>0</v>
      </c>
    </row>
    <row r="79" spans="1:8" x14ac:dyDescent="0.2">
      <c r="A79" s="171">
        <v>76</v>
      </c>
      <c r="B79" s="172" t="s">
        <v>587</v>
      </c>
      <c r="C79" s="173" t="s">
        <v>1479</v>
      </c>
      <c r="D79" s="174" t="s">
        <v>2003</v>
      </c>
      <c r="E79" s="179">
        <v>2020</v>
      </c>
      <c r="F79" s="176">
        <v>43921</v>
      </c>
      <c r="G79" s="180">
        <v>0</v>
      </c>
      <c r="H79" s="180">
        <v>0</v>
      </c>
    </row>
    <row r="80" spans="1:8" ht="21" x14ac:dyDescent="0.2">
      <c r="A80" s="171">
        <v>77</v>
      </c>
      <c r="B80" s="182" t="s">
        <v>587</v>
      </c>
      <c r="C80" s="173" t="s">
        <v>1481</v>
      </c>
      <c r="D80" s="174" t="s">
        <v>2004</v>
      </c>
      <c r="E80" s="179">
        <v>2020</v>
      </c>
      <c r="F80" s="176">
        <v>43921</v>
      </c>
      <c r="G80" s="180">
        <v>0</v>
      </c>
      <c r="H80" s="180">
        <v>0</v>
      </c>
    </row>
    <row r="81" spans="1:8" x14ac:dyDescent="0.2">
      <c r="A81" s="171">
        <v>78</v>
      </c>
      <c r="B81" s="182"/>
      <c r="C81" s="173" t="s">
        <v>160</v>
      </c>
      <c r="D81" s="174" t="s">
        <v>604</v>
      </c>
      <c r="E81" s="179">
        <v>2020</v>
      </c>
      <c r="F81" s="176">
        <v>43921</v>
      </c>
      <c r="G81" s="180">
        <v>72977</v>
      </c>
      <c r="H81" s="180">
        <v>216824</v>
      </c>
    </row>
    <row r="82" spans="1:8" ht="21" x14ac:dyDescent="0.2">
      <c r="A82" s="171">
        <v>79</v>
      </c>
      <c r="B82" s="182" t="s">
        <v>521</v>
      </c>
      <c r="C82" s="173" t="s">
        <v>163</v>
      </c>
      <c r="D82" s="174" t="s">
        <v>605</v>
      </c>
      <c r="E82" s="179">
        <v>2020</v>
      </c>
      <c r="F82" s="176">
        <v>43921</v>
      </c>
      <c r="G82" s="180">
        <v>0</v>
      </c>
      <c r="H82" s="180">
        <v>0</v>
      </c>
    </row>
    <row r="83" spans="1:8" ht="21" x14ac:dyDescent="0.2">
      <c r="A83" s="171">
        <v>80</v>
      </c>
      <c r="B83" s="172" t="s">
        <v>587</v>
      </c>
      <c r="C83" s="173" t="s">
        <v>170</v>
      </c>
      <c r="D83" s="174" t="s">
        <v>606</v>
      </c>
      <c r="E83" s="179">
        <v>2020</v>
      </c>
      <c r="F83" s="176">
        <v>43921</v>
      </c>
      <c r="G83" s="180">
        <v>0</v>
      </c>
      <c r="H83" s="180">
        <v>0</v>
      </c>
    </row>
    <row r="84" spans="1:8" ht="21" x14ac:dyDescent="0.2">
      <c r="A84" s="171">
        <v>81</v>
      </c>
      <c r="B84" s="172" t="s">
        <v>583</v>
      </c>
      <c r="C84" s="173" t="s">
        <v>2005</v>
      </c>
      <c r="D84" s="174" t="s">
        <v>2006</v>
      </c>
      <c r="E84" s="179">
        <v>2020</v>
      </c>
      <c r="F84" s="176">
        <v>43921</v>
      </c>
      <c r="G84" s="180">
        <v>0</v>
      </c>
      <c r="H84" s="181">
        <v>790810</v>
      </c>
    </row>
    <row r="85" spans="1:8" x14ac:dyDescent="0.2">
      <c r="A85" s="171">
        <v>82</v>
      </c>
      <c r="B85" s="172" t="s">
        <v>583</v>
      </c>
      <c r="C85" s="173" t="s">
        <v>64</v>
      </c>
      <c r="D85" s="174" t="s">
        <v>607</v>
      </c>
      <c r="E85" s="179">
        <v>2020</v>
      </c>
      <c r="F85" s="176">
        <v>43921</v>
      </c>
      <c r="G85" s="180">
        <v>168655</v>
      </c>
      <c r="H85" s="180">
        <v>748335</v>
      </c>
    </row>
    <row r="86" spans="1:8" x14ac:dyDescent="0.2">
      <c r="A86" s="171">
        <v>83</v>
      </c>
      <c r="B86" s="172" t="s">
        <v>583</v>
      </c>
      <c r="C86" s="173" t="s">
        <v>74</v>
      </c>
      <c r="D86" s="174" t="s">
        <v>608</v>
      </c>
      <c r="E86" s="179">
        <v>2020</v>
      </c>
      <c r="F86" s="176">
        <v>43921</v>
      </c>
      <c r="G86" s="180">
        <v>82891</v>
      </c>
      <c r="H86" s="180">
        <v>42475</v>
      </c>
    </row>
    <row r="87" spans="1:8" ht="21" x14ac:dyDescent="0.2">
      <c r="A87" s="171">
        <v>84</v>
      </c>
      <c r="B87" s="172" t="s">
        <v>583</v>
      </c>
      <c r="C87" s="173" t="s">
        <v>83</v>
      </c>
      <c r="D87" s="174" t="s">
        <v>609</v>
      </c>
      <c r="E87" s="179">
        <v>2020</v>
      </c>
      <c r="F87" s="176">
        <v>43921</v>
      </c>
      <c r="G87" s="180">
        <v>0</v>
      </c>
      <c r="H87" s="180">
        <v>0</v>
      </c>
    </row>
    <row r="88" spans="1:8" x14ac:dyDescent="0.2">
      <c r="A88" s="171">
        <v>85</v>
      </c>
      <c r="B88" s="172" t="s">
        <v>583</v>
      </c>
      <c r="C88" s="173" t="s">
        <v>92</v>
      </c>
      <c r="D88" s="174" t="s">
        <v>610</v>
      </c>
      <c r="E88" s="179">
        <v>2020</v>
      </c>
      <c r="F88" s="176">
        <v>43921</v>
      </c>
      <c r="G88" s="180">
        <v>0</v>
      </c>
      <c r="H88" s="180">
        <v>0</v>
      </c>
    </row>
    <row r="89" spans="1:8" ht="21" x14ac:dyDescent="0.2">
      <c r="A89" s="171">
        <v>86</v>
      </c>
      <c r="B89" s="172" t="s">
        <v>583</v>
      </c>
      <c r="C89" s="173" t="s">
        <v>611</v>
      </c>
      <c r="D89" s="174" t="s">
        <v>612</v>
      </c>
      <c r="E89" s="179">
        <v>2020</v>
      </c>
      <c r="F89" s="176">
        <v>43921</v>
      </c>
      <c r="G89" s="180">
        <v>0</v>
      </c>
      <c r="H89" s="180">
        <v>0</v>
      </c>
    </row>
    <row r="90" spans="1:8" x14ac:dyDescent="0.2">
      <c r="A90" s="171">
        <v>87</v>
      </c>
      <c r="B90" s="172"/>
      <c r="C90" s="173" t="s">
        <v>165</v>
      </c>
      <c r="D90" s="174" t="s">
        <v>613</v>
      </c>
      <c r="E90" s="179">
        <v>2020</v>
      </c>
      <c r="F90" s="176">
        <v>43921</v>
      </c>
      <c r="G90" s="180">
        <v>153557</v>
      </c>
      <c r="H90" s="180">
        <v>690864</v>
      </c>
    </row>
    <row r="91" spans="1:8" x14ac:dyDescent="0.2">
      <c r="A91" s="171">
        <v>88</v>
      </c>
      <c r="B91" s="172"/>
      <c r="C91" s="173" t="s">
        <v>168</v>
      </c>
      <c r="D91" s="174" t="s">
        <v>1333</v>
      </c>
      <c r="E91" s="179">
        <v>2020</v>
      </c>
      <c r="F91" s="176">
        <v>43921</v>
      </c>
      <c r="G91" s="180">
        <v>0</v>
      </c>
      <c r="H91" s="181">
        <v>2479099</v>
      </c>
    </row>
    <row r="92" spans="1:8" x14ac:dyDescent="0.2">
      <c r="A92" s="171">
        <v>89</v>
      </c>
      <c r="B92" s="172"/>
      <c r="C92" s="173" t="s">
        <v>614</v>
      </c>
      <c r="D92" s="174" t="s">
        <v>615</v>
      </c>
      <c r="E92" s="179">
        <v>2020</v>
      </c>
      <c r="F92" s="176">
        <v>43921</v>
      </c>
      <c r="G92" s="180">
        <v>0</v>
      </c>
      <c r="H92" s="180">
        <v>0</v>
      </c>
    </row>
    <row r="93" spans="1:8" x14ac:dyDescent="0.2">
      <c r="A93" s="171">
        <v>90</v>
      </c>
      <c r="B93" s="172"/>
      <c r="C93" s="173" t="s">
        <v>616</v>
      </c>
      <c r="D93" s="174" t="s">
        <v>617</v>
      </c>
      <c r="E93" s="179">
        <v>2020</v>
      </c>
      <c r="F93" s="176">
        <v>43921</v>
      </c>
      <c r="G93" s="180">
        <v>191311</v>
      </c>
      <c r="H93" s="180">
        <v>1020348</v>
      </c>
    </row>
    <row r="94" spans="1:8" x14ac:dyDescent="0.2">
      <c r="A94" s="171">
        <v>91</v>
      </c>
      <c r="B94" s="172"/>
      <c r="C94" s="173" t="s">
        <v>618</v>
      </c>
      <c r="D94" s="174" t="s">
        <v>619</v>
      </c>
      <c r="E94" s="179">
        <v>2020</v>
      </c>
      <c r="F94" s="176">
        <v>43921</v>
      </c>
      <c r="G94" s="180">
        <v>0</v>
      </c>
      <c r="H94" s="180">
        <v>0</v>
      </c>
    </row>
    <row r="95" spans="1:8" ht="26.25" customHeight="1" x14ac:dyDescent="0.2">
      <c r="A95" s="171">
        <v>92</v>
      </c>
      <c r="B95" s="172"/>
      <c r="C95" s="173" t="s">
        <v>620</v>
      </c>
      <c r="D95" s="174" t="s">
        <v>621</v>
      </c>
      <c r="E95" s="179">
        <v>2020</v>
      </c>
      <c r="F95" s="176">
        <v>43921</v>
      </c>
      <c r="G95" s="180">
        <v>38288</v>
      </c>
      <c r="H95" s="180">
        <v>242373</v>
      </c>
    </row>
    <row r="96" spans="1:8" ht="21" x14ac:dyDescent="0.2">
      <c r="A96" s="171">
        <v>93</v>
      </c>
      <c r="B96" s="172" t="s">
        <v>521</v>
      </c>
      <c r="C96" s="173" t="s">
        <v>622</v>
      </c>
      <c r="D96" s="174" t="s">
        <v>623</v>
      </c>
      <c r="E96" s="179">
        <v>2020</v>
      </c>
      <c r="F96" s="176">
        <v>43921</v>
      </c>
      <c r="G96" s="180">
        <v>277550</v>
      </c>
      <c r="H96" s="180">
        <v>1216378</v>
      </c>
    </row>
    <row r="97" spans="1:8" x14ac:dyDescent="0.2">
      <c r="A97" s="171">
        <v>94</v>
      </c>
      <c r="B97" s="172"/>
      <c r="C97" s="173" t="s">
        <v>624</v>
      </c>
      <c r="D97" s="174" t="s">
        <v>625</v>
      </c>
      <c r="E97" s="179">
        <v>2020</v>
      </c>
      <c r="F97" s="176">
        <v>43921</v>
      </c>
      <c r="G97" s="177">
        <v>0</v>
      </c>
      <c r="H97" s="180">
        <v>0</v>
      </c>
    </row>
    <row r="98" spans="1:8" x14ac:dyDescent="0.2">
      <c r="A98" s="171">
        <v>95</v>
      </c>
      <c r="B98" s="172" t="s">
        <v>521</v>
      </c>
      <c r="C98" s="173" t="s">
        <v>626</v>
      </c>
      <c r="D98" s="174" t="s">
        <v>627</v>
      </c>
      <c r="E98" s="179">
        <v>2020</v>
      </c>
      <c r="F98" s="176">
        <v>43921</v>
      </c>
      <c r="G98" s="177">
        <v>0</v>
      </c>
      <c r="H98" s="180">
        <v>0</v>
      </c>
    </row>
    <row r="99" spans="1:8" x14ac:dyDescent="0.2">
      <c r="A99" s="171">
        <v>96</v>
      </c>
      <c r="B99" s="172"/>
      <c r="C99" s="173" t="s">
        <v>175</v>
      </c>
      <c r="D99" s="174" t="s">
        <v>1332</v>
      </c>
      <c r="E99" s="179">
        <v>2020</v>
      </c>
      <c r="F99" s="176">
        <v>43921</v>
      </c>
      <c r="G99" s="180">
        <v>0</v>
      </c>
      <c r="H99" s="181">
        <v>7438955</v>
      </c>
    </row>
    <row r="100" spans="1:8" x14ac:dyDescent="0.2">
      <c r="A100" s="171">
        <v>97</v>
      </c>
      <c r="B100" s="172"/>
      <c r="C100" s="173" t="s">
        <v>628</v>
      </c>
      <c r="D100" s="174" t="s">
        <v>629</v>
      </c>
      <c r="E100" s="179">
        <v>2020</v>
      </c>
      <c r="F100" s="176">
        <v>43921</v>
      </c>
      <c r="G100" s="180">
        <v>40406</v>
      </c>
      <c r="H100" s="180">
        <v>55600</v>
      </c>
    </row>
    <row r="101" spans="1:8" x14ac:dyDescent="0.2">
      <c r="A101" s="171">
        <v>98</v>
      </c>
      <c r="B101" s="172"/>
      <c r="C101" s="173" t="s">
        <v>1334</v>
      </c>
      <c r="D101" s="174" t="s">
        <v>1335</v>
      </c>
      <c r="E101" s="179">
        <v>2020</v>
      </c>
      <c r="F101" s="176">
        <v>43921</v>
      </c>
      <c r="G101" s="180">
        <v>0</v>
      </c>
      <c r="H101" s="181">
        <v>157963</v>
      </c>
    </row>
    <row r="102" spans="1:8" ht="21" x14ac:dyDescent="0.2">
      <c r="A102" s="171">
        <v>99</v>
      </c>
      <c r="B102" s="172"/>
      <c r="C102" s="173" t="s">
        <v>630</v>
      </c>
      <c r="D102" s="174" t="s">
        <v>631</v>
      </c>
      <c r="E102" s="179">
        <v>2020</v>
      </c>
      <c r="F102" s="176">
        <v>43921</v>
      </c>
      <c r="G102" s="180">
        <v>0</v>
      </c>
      <c r="H102" s="180">
        <v>157963</v>
      </c>
    </row>
    <row r="103" spans="1:8" x14ac:dyDescent="0.2">
      <c r="A103" s="171">
        <v>100</v>
      </c>
      <c r="B103" s="172"/>
      <c r="C103" s="173" t="s">
        <v>632</v>
      </c>
      <c r="D103" s="174" t="s">
        <v>633</v>
      </c>
      <c r="E103" s="179">
        <v>2020</v>
      </c>
      <c r="F103" s="176">
        <v>43921</v>
      </c>
      <c r="G103" s="180">
        <v>0</v>
      </c>
      <c r="H103" s="180">
        <v>0</v>
      </c>
    </row>
    <row r="104" spans="1:8" x14ac:dyDescent="0.2">
      <c r="A104" s="171">
        <v>101</v>
      </c>
      <c r="B104" s="172" t="s">
        <v>521</v>
      </c>
      <c r="C104" s="173" t="s">
        <v>2007</v>
      </c>
      <c r="D104" s="174" t="s">
        <v>2008</v>
      </c>
      <c r="E104" s="179">
        <v>2020</v>
      </c>
      <c r="F104" s="176">
        <v>43921</v>
      </c>
      <c r="G104" s="180">
        <v>0</v>
      </c>
      <c r="H104" s="181">
        <v>18509</v>
      </c>
    </row>
    <row r="105" spans="1:8" ht="21" x14ac:dyDescent="0.2">
      <c r="A105" s="171">
        <v>102</v>
      </c>
      <c r="B105" s="172" t="s">
        <v>521</v>
      </c>
      <c r="C105" s="173" t="s">
        <v>634</v>
      </c>
      <c r="D105" s="174" t="s">
        <v>635</v>
      </c>
      <c r="E105" s="179">
        <v>2020</v>
      </c>
      <c r="F105" s="176">
        <v>43921</v>
      </c>
      <c r="G105" s="180">
        <v>41060</v>
      </c>
      <c r="H105" s="180">
        <v>6093</v>
      </c>
    </row>
    <row r="106" spans="1:8" x14ac:dyDescent="0.2">
      <c r="A106" s="171">
        <v>103</v>
      </c>
      <c r="B106" s="172" t="s">
        <v>521</v>
      </c>
      <c r="C106" s="173" t="s">
        <v>636</v>
      </c>
      <c r="D106" s="174" t="s">
        <v>637</v>
      </c>
      <c r="E106" s="179">
        <v>2020</v>
      </c>
      <c r="F106" s="176">
        <v>43921</v>
      </c>
      <c r="G106" s="180">
        <v>0</v>
      </c>
      <c r="H106" s="180">
        <v>0</v>
      </c>
    </row>
    <row r="107" spans="1:8" x14ac:dyDescent="0.2">
      <c r="A107" s="171">
        <v>104</v>
      </c>
      <c r="B107" s="172" t="s">
        <v>521</v>
      </c>
      <c r="C107" s="173" t="s">
        <v>638</v>
      </c>
      <c r="D107" s="174" t="s">
        <v>639</v>
      </c>
      <c r="E107" s="179">
        <v>2020</v>
      </c>
      <c r="F107" s="176">
        <v>43921</v>
      </c>
      <c r="G107" s="180">
        <v>164763</v>
      </c>
      <c r="H107" s="180">
        <v>12416</v>
      </c>
    </row>
    <row r="108" spans="1:8" x14ac:dyDescent="0.2">
      <c r="A108" s="171">
        <v>105</v>
      </c>
      <c r="B108" s="172" t="s">
        <v>521</v>
      </c>
      <c r="C108" s="173" t="s">
        <v>2179</v>
      </c>
      <c r="D108" s="174" t="s">
        <v>2257</v>
      </c>
      <c r="E108" s="179">
        <v>2020</v>
      </c>
      <c r="F108" s="176">
        <v>43921</v>
      </c>
      <c r="G108" s="180">
        <v>0</v>
      </c>
      <c r="H108" s="180">
        <v>0</v>
      </c>
    </row>
    <row r="109" spans="1:8" x14ac:dyDescent="0.2">
      <c r="A109" s="171">
        <v>106</v>
      </c>
      <c r="B109" s="172"/>
      <c r="C109" s="173" t="s">
        <v>1336</v>
      </c>
      <c r="D109" s="174" t="s">
        <v>1337</v>
      </c>
      <c r="E109" s="179">
        <v>2020</v>
      </c>
      <c r="F109" s="176">
        <v>43921</v>
      </c>
      <c r="G109" s="180">
        <v>0</v>
      </c>
      <c r="H109" s="181">
        <v>41915</v>
      </c>
    </row>
    <row r="110" spans="1:8" ht="21" x14ac:dyDescent="0.2">
      <c r="A110" s="171">
        <v>107</v>
      </c>
      <c r="B110" s="182"/>
      <c r="C110" s="173" t="s">
        <v>640</v>
      </c>
      <c r="D110" s="174" t="s">
        <v>641</v>
      </c>
      <c r="E110" s="179">
        <v>2020</v>
      </c>
      <c r="F110" s="176">
        <v>43921</v>
      </c>
      <c r="G110" s="180">
        <v>6740</v>
      </c>
      <c r="H110" s="180">
        <v>31825</v>
      </c>
    </row>
    <row r="111" spans="1:8" x14ac:dyDescent="0.2">
      <c r="A111" s="171">
        <v>108</v>
      </c>
      <c r="B111" s="172"/>
      <c r="C111" s="173" t="s">
        <v>642</v>
      </c>
      <c r="D111" s="174" t="s">
        <v>643</v>
      </c>
      <c r="E111" s="179">
        <v>2020</v>
      </c>
      <c r="F111" s="176">
        <v>43921</v>
      </c>
      <c r="G111" s="180">
        <v>0</v>
      </c>
      <c r="H111" s="180">
        <v>0</v>
      </c>
    </row>
    <row r="112" spans="1:8" x14ac:dyDescent="0.2">
      <c r="A112" s="171">
        <v>109</v>
      </c>
      <c r="B112" s="172"/>
      <c r="C112" s="173" t="s">
        <v>644</v>
      </c>
      <c r="D112" s="174" t="s">
        <v>645</v>
      </c>
      <c r="E112" s="179">
        <v>2020</v>
      </c>
      <c r="F112" s="176">
        <v>43921</v>
      </c>
      <c r="G112" s="177">
        <v>19</v>
      </c>
      <c r="H112" s="180">
        <v>10090</v>
      </c>
    </row>
    <row r="113" spans="1:15" x14ac:dyDescent="0.2">
      <c r="A113" s="171">
        <v>110</v>
      </c>
      <c r="B113" s="172"/>
      <c r="C113" s="173" t="s">
        <v>1338</v>
      </c>
      <c r="D113" s="174" t="s">
        <v>1339</v>
      </c>
      <c r="E113" s="179">
        <v>2020</v>
      </c>
      <c r="F113" s="176">
        <v>43921</v>
      </c>
      <c r="G113" s="180">
        <v>0</v>
      </c>
      <c r="H113" s="181">
        <v>7164968</v>
      </c>
    </row>
    <row r="114" spans="1:15" x14ac:dyDescent="0.2">
      <c r="A114" s="171">
        <v>111</v>
      </c>
      <c r="B114" s="172"/>
      <c r="C114" s="173" t="s">
        <v>1340</v>
      </c>
      <c r="D114" s="174" t="s">
        <v>1341</v>
      </c>
      <c r="E114" s="179">
        <v>2020</v>
      </c>
      <c r="F114" s="176">
        <v>43921</v>
      </c>
      <c r="G114" s="180">
        <v>0</v>
      </c>
      <c r="H114" s="181">
        <v>6590540</v>
      </c>
    </row>
    <row r="115" spans="1:15" x14ac:dyDescent="0.2">
      <c r="A115" s="171">
        <v>112</v>
      </c>
      <c r="B115" s="172"/>
      <c r="C115" s="173" t="s">
        <v>646</v>
      </c>
      <c r="D115" s="174" t="s">
        <v>647</v>
      </c>
      <c r="E115" s="179">
        <v>2020</v>
      </c>
      <c r="F115" s="176">
        <v>43921</v>
      </c>
      <c r="G115" s="180">
        <v>0</v>
      </c>
      <c r="H115" s="180">
        <v>0</v>
      </c>
    </row>
    <row r="116" spans="1:15" x14ac:dyDescent="0.2">
      <c r="A116" s="171">
        <v>113</v>
      </c>
      <c r="B116" s="172"/>
      <c r="C116" s="173" t="s">
        <v>648</v>
      </c>
      <c r="D116" s="174" t="s">
        <v>649</v>
      </c>
      <c r="E116" s="179">
        <v>2020</v>
      </c>
      <c r="F116" s="176">
        <v>43921</v>
      </c>
      <c r="G116" s="177">
        <v>0</v>
      </c>
      <c r="H116" s="180">
        <v>5195568</v>
      </c>
    </row>
    <row r="117" spans="1:15" x14ac:dyDescent="0.2">
      <c r="A117" s="171">
        <v>114</v>
      </c>
      <c r="B117" s="172"/>
      <c r="C117" s="173" t="s">
        <v>650</v>
      </c>
      <c r="D117" s="174" t="s">
        <v>651</v>
      </c>
      <c r="E117" s="179">
        <v>2020</v>
      </c>
      <c r="F117" s="176">
        <v>43921</v>
      </c>
      <c r="G117" s="180">
        <v>0</v>
      </c>
      <c r="H117" s="180">
        <v>1394972</v>
      </c>
    </row>
    <row r="118" spans="1:15" x14ac:dyDescent="0.2">
      <c r="A118" s="171">
        <v>115</v>
      </c>
      <c r="B118" s="182"/>
      <c r="C118" s="173" t="s">
        <v>652</v>
      </c>
      <c r="D118" s="174" t="s">
        <v>653</v>
      </c>
      <c r="E118" s="179">
        <v>2020</v>
      </c>
      <c r="F118" s="176">
        <v>43921</v>
      </c>
      <c r="G118" s="180">
        <v>0</v>
      </c>
      <c r="H118" s="180">
        <v>0</v>
      </c>
    </row>
    <row r="119" spans="1:15" x14ac:dyDescent="0.2">
      <c r="A119" s="171">
        <v>116</v>
      </c>
      <c r="B119" s="172"/>
      <c r="C119" s="173" t="s">
        <v>654</v>
      </c>
      <c r="D119" s="174" t="s">
        <v>655</v>
      </c>
      <c r="E119" s="179">
        <v>2020</v>
      </c>
      <c r="F119" s="176">
        <v>43921</v>
      </c>
      <c r="G119" s="180">
        <v>53156</v>
      </c>
      <c r="H119" s="180">
        <v>574428</v>
      </c>
    </row>
    <row r="120" spans="1:15" x14ac:dyDescent="0.2">
      <c r="A120" s="171">
        <v>117</v>
      </c>
      <c r="B120" s="172"/>
      <c r="C120" s="173" t="s">
        <v>2009</v>
      </c>
      <c r="D120" s="174" t="s">
        <v>2010</v>
      </c>
      <c r="E120" s="179">
        <v>2020</v>
      </c>
      <c r="F120" s="176">
        <v>43921</v>
      </c>
      <c r="G120" s="177">
        <v>0</v>
      </c>
      <c r="H120" s="178">
        <v>1317755</v>
      </c>
      <c r="M120" s="316" t="s">
        <v>4658</v>
      </c>
      <c r="N120" s="316"/>
      <c r="O120" s="316"/>
    </row>
    <row r="121" spans="1:15" ht="21" x14ac:dyDescent="0.2">
      <c r="A121" s="171">
        <v>118</v>
      </c>
      <c r="B121" s="172"/>
      <c r="C121" s="173" t="s">
        <v>656</v>
      </c>
      <c r="D121" s="174" t="s">
        <v>657</v>
      </c>
      <c r="E121" s="179">
        <v>2020</v>
      </c>
      <c r="F121" s="176">
        <v>43921</v>
      </c>
      <c r="G121" s="177">
        <v>261679</v>
      </c>
      <c r="H121" s="177">
        <v>1317130</v>
      </c>
      <c r="I121" s="314">
        <f>SUM(H121:H122)</f>
        <v>1317755</v>
      </c>
      <c r="J121" s="158">
        <f>ROUND('0. Modello CP'!E11/'0. Modello CP'!$R$11*'Modello CE'!$I$121:$I$122,0)</f>
        <v>239338</v>
      </c>
      <c r="K121" s="158">
        <f>ROUND('0. Modello CP'!F11/'0. Modello CP'!R11*'Modello CE'!I121:I122,0)</f>
        <v>149585</v>
      </c>
      <c r="L121" s="225">
        <f>ROUND('0. Modello CP'!L11/'0. Modello CP'!R11*'Modello CE'!I121:I122,0)+((ROUND('0. Modello CP'!L11/'0. Modello CP'!R11*'Modello CE'!I121:I122,0)+K121+J121)-I121)</f>
        <v>928834</v>
      </c>
      <c r="M121" s="158">
        <v>240228</v>
      </c>
      <c r="N121" s="158">
        <v>148014</v>
      </c>
      <c r="O121" s="158">
        <v>929513</v>
      </c>
    </row>
    <row r="122" spans="1:15" x14ac:dyDescent="0.2">
      <c r="A122" s="171">
        <v>119</v>
      </c>
      <c r="B122" s="172"/>
      <c r="C122" s="173" t="s">
        <v>658</v>
      </c>
      <c r="D122" s="174" t="s">
        <v>659</v>
      </c>
      <c r="E122" s="179">
        <v>2020</v>
      </c>
      <c r="F122" s="176">
        <v>43921</v>
      </c>
      <c r="G122" s="177">
        <v>25</v>
      </c>
      <c r="H122" s="177">
        <v>625</v>
      </c>
      <c r="I122" s="315"/>
    </row>
    <row r="123" spans="1:15" x14ac:dyDescent="0.2">
      <c r="A123" s="171">
        <v>120</v>
      </c>
      <c r="B123" s="172"/>
      <c r="C123" s="173" t="s">
        <v>660</v>
      </c>
      <c r="D123" s="174" t="s">
        <v>661</v>
      </c>
      <c r="E123" s="179">
        <v>2020</v>
      </c>
      <c r="F123" s="176">
        <v>43921</v>
      </c>
      <c r="G123" s="177">
        <v>0</v>
      </c>
      <c r="H123" s="177">
        <v>0</v>
      </c>
    </row>
    <row r="124" spans="1:15" x14ac:dyDescent="0.2">
      <c r="A124" s="171">
        <v>121</v>
      </c>
      <c r="B124" s="172"/>
      <c r="C124" s="173" t="s">
        <v>176</v>
      </c>
      <c r="D124" s="174" t="s">
        <v>1330</v>
      </c>
      <c r="E124" s="179">
        <v>2020</v>
      </c>
      <c r="F124" s="176">
        <v>43921</v>
      </c>
      <c r="G124" s="177">
        <v>0</v>
      </c>
      <c r="H124" s="178">
        <v>6184359</v>
      </c>
    </row>
    <row r="125" spans="1:15" x14ac:dyDescent="0.2">
      <c r="A125" s="171">
        <v>122</v>
      </c>
      <c r="B125" s="172"/>
      <c r="C125" s="173" t="s">
        <v>662</v>
      </c>
      <c r="D125" s="174" t="s">
        <v>663</v>
      </c>
      <c r="E125" s="179">
        <v>2020</v>
      </c>
      <c r="F125" s="176">
        <v>43921</v>
      </c>
      <c r="G125" s="180">
        <v>441383</v>
      </c>
      <c r="H125" s="180">
        <v>1723398</v>
      </c>
    </row>
    <row r="126" spans="1:15" x14ac:dyDescent="0.2">
      <c r="A126" s="171">
        <v>123</v>
      </c>
      <c r="B126" s="172"/>
      <c r="C126" s="173" t="s">
        <v>664</v>
      </c>
      <c r="D126" s="174" t="s">
        <v>665</v>
      </c>
      <c r="E126" s="179">
        <v>2020</v>
      </c>
      <c r="F126" s="176">
        <v>43921</v>
      </c>
      <c r="G126" s="180">
        <v>2822</v>
      </c>
      <c r="H126" s="180">
        <v>22840</v>
      </c>
    </row>
    <row r="127" spans="1:15" x14ac:dyDescent="0.2">
      <c r="A127" s="171">
        <v>124</v>
      </c>
      <c r="B127" s="182"/>
      <c r="C127" s="173" t="s">
        <v>666</v>
      </c>
      <c r="D127" s="174" t="s">
        <v>667</v>
      </c>
      <c r="E127" s="179">
        <v>2020</v>
      </c>
      <c r="F127" s="176">
        <v>43921</v>
      </c>
      <c r="G127" s="180">
        <v>0</v>
      </c>
      <c r="H127" s="180">
        <v>0</v>
      </c>
    </row>
    <row r="128" spans="1:15" x14ac:dyDescent="0.2">
      <c r="A128" s="171">
        <v>125</v>
      </c>
      <c r="B128" s="182"/>
      <c r="C128" s="173" t="s">
        <v>668</v>
      </c>
      <c r="D128" s="174" t="s">
        <v>669</v>
      </c>
      <c r="E128" s="179">
        <v>2020</v>
      </c>
      <c r="F128" s="176">
        <v>43921</v>
      </c>
      <c r="G128" s="180">
        <v>592484</v>
      </c>
      <c r="H128" s="180">
        <v>4229463</v>
      </c>
    </row>
    <row r="129" spans="1:8" x14ac:dyDescent="0.2">
      <c r="A129" s="171">
        <v>126</v>
      </c>
      <c r="B129" s="172"/>
      <c r="C129" s="173" t="s">
        <v>670</v>
      </c>
      <c r="D129" s="174" t="s">
        <v>671</v>
      </c>
      <c r="E129" s="179">
        <v>2020</v>
      </c>
      <c r="F129" s="176">
        <v>43921</v>
      </c>
      <c r="G129" s="180">
        <v>59920</v>
      </c>
      <c r="H129" s="180">
        <v>196835</v>
      </c>
    </row>
    <row r="130" spans="1:8" x14ac:dyDescent="0.2">
      <c r="A130" s="171">
        <v>127</v>
      </c>
      <c r="B130" s="172"/>
      <c r="C130" s="173" t="s">
        <v>672</v>
      </c>
      <c r="D130" s="174" t="s">
        <v>673</v>
      </c>
      <c r="E130" s="179">
        <v>2020</v>
      </c>
      <c r="F130" s="176">
        <v>43921</v>
      </c>
      <c r="G130" s="180">
        <v>12998</v>
      </c>
      <c r="H130" s="180">
        <v>11823</v>
      </c>
    </row>
    <row r="131" spans="1:8" x14ac:dyDescent="0.2">
      <c r="A131" s="171">
        <v>128</v>
      </c>
      <c r="B131" s="182"/>
      <c r="C131" s="173" t="s">
        <v>177</v>
      </c>
      <c r="D131" s="174" t="s">
        <v>674</v>
      </c>
      <c r="E131" s="179">
        <v>2020</v>
      </c>
      <c r="F131" s="176">
        <v>43921</v>
      </c>
      <c r="G131" s="180">
        <v>0</v>
      </c>
      <c r="H131" s="180">
        <v>0</v>
      </c>
    </row>
    <row r="132" spans="1:8" x14ac:dyDescent="0.2">
      <c r="A132" s="171">
        <v>129</v>
      </c>
      <c r="B132" s="182"/>
      <c r="C132" s="173" t="s">
        <v>178</v>
      </c>
      <c r="D132" s="174" t="s">
        <v>1331</v>
      </c>
      <c r="E132" s="179">
        <v>2020</v>
      </c>
      <c r="F132" s="176">
        <v>43921</v>
      </c>
      <c r="G132" s="180">
        <v>0</v>
      </c>
      <c r="H132" s="181">
        <v>284718</v>
      </c>
    </row>
    <row r="133" spans="1:8" x14ac:dyDescent="0.2">
      <c r="A133" s="171">
        <v>130</v>
      </c>
      <c r="B133" s="172"/>
      <c r="C133" s="173" t="s">
        <v>675</v>
      </c>
      <c r="D133" s="174" t="s">
        <v>676</v>
      </c>
      <c r="E133" s="179">
        <v>2020</v>
      </c>
      <c r="F133" s="176">
        <v>43921</v>
      </c>
      <c r="G133" s="180">
        <v>14564</v>
      </c>
      <c r="H133" s="180">
        <v>11288</v>
      </c>
    </row>
    <row r="134" spans="1:8" x14ac:dyDescent="0.2">
      <c r="A134" s="171">
        <v>131</v>
      </c>
      <c r="B134" s="182"/>
      <c r="C134" s="173" t="s">
        <v>677</v>
      </c>
      <c r="D134" s="174" t="s">
        <v>678</v>
      </c>
      <c r="E134" s="179">
        <v>2020</v>
      </c>
      <c r="F134" s="176">
        <v>43921</v>
      </c>
      <c r="G134" s="180">
        <v>14823</v>
      </c>
      <c r="H134" s="180">
        <v>56811</v>
      </c>
    </row>
    <row r="135" spans="1:8" x14ac:dyDescent="0.2">
      <c r="A135" s="171">
        <v>132</v>
      </c>
      <c r="B135" s="172"/>
      <c r="C135" s="173" t="s">
        <v>679</v>
      </c>
      <c r="D135" s="174" t="s">
        <v>680</v>
      </c>
      <c r="E135" s="179">
        <v>2020</v>
      </c>
      <c r="F135" s="176">
        <v>43921</v>
      </c>
      <c r="G135" s="180">
        <v>35863</v>
      </c>
      <c r="H135" s="180">
        <v>216619</v>
      </c>
    </row>
    <row r="136" spans="1:8" x14ac:dyDescent="0.2">
      <c r="A136" s="171">
        <v>133</v>
      </c>
      <c r="B136" s="182"/>
      <c r="C136" s="173" t="s">
        <v>2258</v>
      </c>
      <c r="D136" s="174" t="s">
        <v>2259</v>
      </c>
      <c r="E136" s="179">
        <v>2020</v>
      </c>
      <c r="F136" s="176">
        <v>43921</v>
      </c>
      <c r="G136" s="180">
        <v>0</v>
      </c>
      <c r="H136" s="181">
        <v>399285308</v>
      </c>
    </row>
    <row r="137" spans="1:8" x14ac:dyDescent="0.2">
      <c r="A137" s="171">
        <v>134</v>
      </c>
      <c r="B137" s="172"/>
      <c r="C137" s="173" t="s">
        <v>2011</v>
      </c>
      <c r="D137" s="174" t="s">
        <v>2012</v>
      </c>
      <c r="E137" s="179">
        <v>2020</v>
      </c>
      <c r="F137" s="176">
        <v>43921</v>
      </c>
      <c r="G137" s="180">
        <v>0</v>
      </c>
      <c r="H137" s="181">
        <v>37835990</v>
      </c>
    </row>
    <row r="138" spans="1:8" x14ac:dyDescent="0.2">
      <c r="A138" s="171">
        <v>135</v>
      </c>
      <c r="B138" s="172"/>
      <c r="C138" s="173" t="s">
        <v>2013</v>
      </c>
      <c r="D138" s="174" t="s">
        <v>2014</v>
      </c>
      <c r="E138" s="179">
        <v>2020</v>
      </c>
      <c r="F138" s="176">
        <v>43921</v>
      </c>
      <c r="G138" s="180">
        <v>0</v>
      </c>
      <c r="H138" s="181">
        <v>36988919</v>
      </c>
    </row>
    <row r="139" spans="1:8" x14ac:dyDescent="0.2">
      <c r="A139" s="171">
        <v>136</v>
      </c>
      <c r="B139" s="172"/>
      <c r="C139" s="173" t="s">
        <v>206</v>
      </c>
      <c r="D139" s="174" t="s">
        <v>2015</v>
      </c>
      <c r="E139" s="179">
        <v>2020</v>
      </c>
      <c r="F139" s="176">
        <v>43921</v>
      </c>
      <c r="G139" s="180">
        <v>0</v>
      </c>
      <c r="H139" s="181">
        <v>14561875</v>
      </c>
    </row>
    <row r="140" spans="1:8" ht="21" x14ac:dyDescent="0.2">
      <c r="A140" s="171">
        <v>137</v>
      </c>
      <c r="B140" s="172"/>
      <c r="C140" s="173" t="s">
        <v>681</v>
      </c>
      <c r="D140" s="174" t="s">
        <v>682</v>
      </c>
      <c r="E140" s="179">
        <v>2020</v>
      </c>
      <c r="F140" s="176">
        <v>43921</v>
      </c>
      <c r="G140" s="180">
        <v>4985126</v>
      </c>
      <c r="H140" s="180">
        <v>14387289</v>
      </c>
    </row>
    <row r="141" spans="1:8" x14ac:dyDescent="0.2">
      <c r="A141" s="171">
        <v>138</v>
      </c>
      <c r="B141" s="172"/>
      <c r="C141" s="173" t="s">
        <v>683</v>
      </c>
      <c r="D141" s="174" t="s">
        <v>684</v>
      </c>
      <c r="E141" s="179">
        <v>2020</v>
      </c>
      <c r="F141" s="176">
        <v>43921</v>
      </c>
      <c r="G141" s="180">
        <v>3423</v>
      </c>
      <c r="H141" s="180">
        <v>24523</v>
      </c>
    </row>
    <row r="142" spans="1:8" x14ac:dyDescent="0.2">
      <c r="A142" s="171">
        <v>139</v>
      </c>
      <c r="B142" s="172"/>
      <c r="C142" s="173" t="s">
        <v>685</v>
      </c>
      <c r="D142" s="174" t="s">
        <v>686</v>
      </c>
      <c r="E142" s="179">
        <v>2020</v>
      </c>
      <c r="F142" s="176">
        <v>43921</v>
      </c>
      <c r="G142" s="180">
        <v>39653</v>
      </c>
      <c r="H142" s="180">
        <v>150063</v>
      </c>
    </row>
    <row r="143" spans="1:8" x14ac:dyDescent="0.2">
      <c r="A143" s="171">
        <v>140</v>
      </c>
      <c r="B143" s="182"/>
      <c r="C143" s="173" t="s">
        <v>1552</v>
      </c>
      <c r="D143" s="174" t="s">
        <v>1554</v>
      </c>
      <c r="E143" s="179">
        <v>2020</v>
      </c>
      <c r="F143" s="176">
        <v>43921</v>
      </c>
      <c r="G143" s="180">
        <v>0</v>
      </c>
      <c r="H143" s="181">
        <v>0</v>
      </c>
    </row>
    <row r="144" spans="1:8" ht="21" x14ac:dyDescent="0.2">
      <c r="A144" s="171">
        <v>141</v>
      </c>
      <c r="B144" s="172" t="s">
        <v>521</v>
      </c>
      <c r="C144" s="173" t="s">
        <v>687</v>
      </c>
      <c r="D144" s="174" t="s">
        <v>688</v>
      </c>
      <c r="E144" s="179">
        <v>2020</v>
      </c>
      <c r="F144" s="176">
        <v>43921</v>
      </c>
      <c r="G144" s="180">
        <v>0</v>
      </c>
      <c r="H144" s="177">
        <v>0</v>
      </c>
    </row>
    <row r="145" spans="1:8" ht="21" x14ac:dyDescent="0.2">
      <c r="A145" s="171">
        <v>142</v>
      </c>
      <c r="B145" s="182" t="s">
        <v>583</v>
      </c>
      <c r="C145" s="173" t="s">
        <v>689</v>
      </c>
      <c r="D145" s="174" t="s">
        <v>690</v>
      </c>
      <c r="E145" s="179">
        <v>2020</v>
      </c>
      <c r="F145" s="176">
        <v>43921</v>
      </c>
      <c r="G145" s="177">
        <v>0</v>
      </c>
      <c r="H145" s="177">
        <v>0</v>
      </c>
    </row>
    <row r="146" spans="1:8" x14ac:dyDescent="0.2">
      <c r="A146" s="171">
        <v>143</v>
      </c>
      <c r="B146" s="172"/>
      <c r="C146" s="173" t="s">
        <v>691</v>
      </c>
      <c r="D146" s="174" t="s">
        <v>692</v>
      </c>
      <c r="E146" s="179">
        <v>2020</v>
      </c>
      <c r="F146" s="176">
        <v>43921</v>
      </c>
      <c r="G146" s="180">
        <v>0</v>
      </c>
      <c r="H146" s="177">
        <v>0</v>
      </c>
    </row>
    <row r="147" spans="1:8" x14ac:dyDescent="0.2">
      <c r="A147" s="171">
        <v>144</v>
      </c>
      <c r="B147" s="172"/>
      <c r="C147" s="173" t="s">
        <v>209</v>
      </c>
      <c r="D147" s="174" t="s">
        <v>2016</v>
      </c>
      <c r="E147" s="179">
        <v>2020</v>
      </c>
      <c r="F147" s="176">
        <v>43921</v>
      </c>
      <c r="G147" s="180">
        <v>0</v>
      </c>
      <c r="H147" s="181">
        <v>0</v>
      </c>
    </row>
    <row r="148" spans="1:8" x14ac:dyDescent="0.2">
      <c r="A148" s="171">
        <v>145</v>
      </c>
      <c r="B148" s="182" t="s">
        <v>521</v>
      </c>
      <c r="C148" s="173" t="s">
        <v>693</v>
      </c>
      <c r="D148" s="174" t="s">
        <v>694</v>
      </c>
      <c r="E148" s="179">
        <v>2020</v>
      </c>
      <c r="F148" s="176">
        <v>43921</v>
      </c>
      <c r="G148" s="180">
        <v>0</v>
      </c>
      <c r="H148" s="177">
        <v>0</v>
      </c>
    </row>
    <row r="149" spans="1:8" x14ac:dyDescent="0.2">
      <c r="A149" s="171">
        <v>146</v>
      </c>
      <c r="B149" s="172" t="s">
        <v>583</v>
      </c>
      <c r="C149" s="173" t="s">
        <v>695</v>
      </c>
      <c r="D149" s="174" t="s">
        <v>696</v>
      </c>
      <c r="E149" s="179">
        <v>2020</v>
      </c>
      <c r="F149" s="176">
        <v>43921</v>
      </c>
      <c r="G149" s="177">
        <v>0</v>
      </c>
      <c r="H149" s="177">
        <v>0</v>
      </c>
    </row>
    <row r="150" spans="1:8" x14ac:dyDescent="0.2">
      <c r="A150" s="171">
        <v>147</v>
      </c>
      <c r="B150" s="182"/>
      <c r="C150" s="173" t="s">
        <v>697</v>
      </c>
      <c r="D150" s="174" t="s">
        <v>698</v>
      </c>
      <c r="E150" s="179">
        <v>2020</v>
      </c>
      <c r="F150" s="176">
        <v>43921</v>
      </c>
      <c r="G150" s="180">
        <v>0</v>
      </c>
      <c r="H150" s="177">
        <v>0</v>
      </c>
    </row>
    <row r="151" spans="1:8" x14ac:dyDescent="0.2">
      <c r="A151" s="171">
        <v>148</v>
      </c>
      <c r="B151" s="172"/>
      <c r="C151" s="173" t="s">
        <v>212</v>
      </c>
      <c r="D151" s="174" t="s">
        <v>2017</v>
      </c>
      <c r="E151" s="179">
        <v>2020</v>
      </c>
      <c r="F151" s="176">
        <v>43921</v>
      </c>
      <c r="G151" s="180">
        <v>0</v>
      </c>
      <c r="H151" s="181">
        <v>12959703</v>
      </c>
    </row>
    <row r="152" spans="1:8" x14ac:dyDescent="0.2">
      <c r="A152" s="171">
        <v>149</v>
      </c>
      <c r="B152" s="172"/>
      <c r="C152" s="173" t="s">
        <v>699</v>
      </c>
      <c r="D152" s="174" t="s">
        <v>700</v>
      </c>
      <c r="E152" s="179">
        <v>2020</v>
      </c>
      <c r="F152" s="176">
        <v>43921</v>
      </c>
      <c r="G152" s="180">
        <v>1981517</v>
      </c>
      <c r="H152" s="180">
        <v>7274673</v>
      </c>
    </row>
    <row r="153" spans="1:8" x14ac:dyDescent="0.2">
      <c r="A153" s="171">
        <v>150</v>
      </c>
      <c r="B153" s="182"/>
      <c r="C153" s="173" t="s">
        <v>701</v>
      </c>
      <c r="D153" s="174" t="s">
        <v>702</v>
      </c>
      <c r="E153" s="179">
        <v>2020</v>
      </c>
      <c r="F153" s="176">
        <v>43921</v>
      </c>
      <c r="G153" s="180">
        <v>320984</v>
      </c>
      <c r="H153" s="180">
        <v>1391942</v>
      </c>
    </row>
    <row r="154" spans="1:8" x14ac:dyDescent="0.2">
      <c r="A154" s="171">
        <v>151</v>
      </c>
      <c r="B154" s="172"/>
      <c r="C154" s="173" t="s">
        <v>703</v>
      </c>
      <c r="D154" s="174" t="s">
        <v>704</v>
      </c>
      <c r="E154" s="179">
        <v>2020</v>
      </c>
      <c r="F154" s="176">
        <v>43921</v>
      </c>
      <c r="G154" s="180">
        <v>756577</v>
      </c>
      <c r="H154" s="177">
        <v>4293088</v>
      </c>
    </row>
    <row r="155" spans="1:8" x14ac:dyDescent="0.2">
      <c r="A155" s="171">
        <v>152</v>
      </c>
      <c r="B155" s="182"/>
      <c r="C155" s="173" t="s">
        <v>215</v>
      </c>
      <c r="D155" s="174" t="s">
        <v>705</v>
      </c>
      <c r="E155" s="179">
        <v>2020</v>
      </c>
      <c r="F155" s="176">
        <v>43921</v>
      </c>
      <c r="G155" s="177">
        <v>48422</v>
      </c>
      <c r="H155" s="180">
        <v>299532</v>
      </c>
    </row>
    <row r="156" spans="1:8" x14ac:dyDescent="0.2">
      <c r="A156" s="171">
        <v>153</v>
      </c>
      <c r="B156" s="172"/>
      <c r="C156" s="173" t="s">
        <v>218</v>
      </c>
      <c r="D156" s="174" t="s">
        <v>706</v>
      </c>
      <c r="E156" s="179">
        <v>2020</v>
      </c>
      <c r="F156" s="176">
        <v>43921</v>
      </c>
      <c r="G156" s="180">
        <v>339600</v>
      </c>
      <c r="H156" s="180">
        <v>1378728</v>
      </c>
    </row>
    <row r="157" spans="1:8" x14ac:dyDescent="0.2">
      <c r="A157" s="171">
        <v>154</v>
      </c>
      <c r="B157" s="172"/>
      <c r="C157" s="173" t="s">
        <v>221</v>
      </c>
      <c r="D157" s="174" t="s">
        <v>707</v>
      </c>
      <c r="E157" s="179">
        <v>2020</v>
      </c>
      <c r="F157" s="176">
        <v>43921</v>
      </c>
      <c r="G157" s="180">
        <v>998</v>
      </c>
      <c r="H157" s="180">
        <v>3281</v>
      </c>
    </row>
    <row r="158" spans="1:8" x14ac:dyDescent="0.2">
      <c r="A158" s="171">
        <v>155</v>
      </c>
      <c r="B158" s="172"/>
      <c r="C158" s="173" t="s">
        <v>229</v>
      </c>
      <c r="D158" s="174" t="s">
        <v>708</v>
      </c>
      <c r="E158" s="179">
        <v>2020</v>
      </c>
      <c r="F158" s="176">
        <v>43921</v>
      </c>
      <c r="G158" s="180">
        <v>11834</v>
      </c>
      <c r="H158" s="180">
        <v>64818</v>
      </c>
    </row>
    <row r="159" spans="1:8" x14ac:dyDescent="0.2">
      <c r="A159" s="171">
        <v>156</v>
      </c>
      <c r="B159" s="172"/>
      <c r="C159" s="173" t="s">
        <v>224</v>
      </c>
      <c r="D159" s="174" t="s">
        <v>709</v>
      </c>
      <c r="E159" s="179">
        <v>2020</v>
      </c>
      <c r="F159" s="176">
        <v>43921</v>
      </c>
      <c r="G159" s="177">
        <v>210255</v>
      </c>
      <c r="H159" s="180">
        <v>761597</v>
      </c>
    </row>
    <row r="160" spans="1:8" x14ac:dyDescent="0.2">
      <c r="A160" s="171">
        <v>157</v>
      </c>
      <c r="B160" s="172" t="s">
        <v>521</v>
      </c>
      <c r="C160" s="173" t="s">
        <v>227</v>
      </c>
      <c r="D160" s="174" t="s">
        <v>710</v>
      </c>
      <c r="E160" s="179">
        <v>2020</v>
      </c>
      <c r="F160" s="176">
        <v>43921</v>
      </c>
      <c r="G160" s="180">
        <v>0</v>
      </c>
      <c r="H160" s="181">
        <v>6959385</v>
      </c>
    </row>
    <row r="161" spans="1:8" x14ac:dyDescent="0.2">
      <c r="A161" s="171">
        <v>158</v>
      </c>
      <c r="B161" s="172" t="s">
        <v>521</v>
      </c>
      <c r="C161" s="173" t="s">
        <v>2207</v>
      </c>
      <c r="D161" s="174" t="s">
        <v>2208</v>
      </c>
      <c r="E161" s="179">
        <v>2020</v>
      </c>
      <c r="F161" s="176">
        <v>43921</v>
      </c>
      <c r="G161" s="180">
        <v>0</v>
      </c>
      <c r="H161" s="177">
        <v>6959385</v>
      </c>
    </row>
    <row r="162" spans="1:8" x14ac:dyDescent="0.2">
      <c r="A162" s="171">
        <v>160</v>
      </c>
      <c r="B162" s="182" t="s">
        <v>521</v>
      </c>
      <c r="C162" s="173" t="s">
        <v>2211</v>
      </c>
      <c r="D162" s="174" t="s">
        <v>2212</v>
      </c>
      <c r="E162" s="179">
        <v>2020</v>
      </c>
      <c r="F162" s="176">
        <v>43921</v>
      </c>
      <c r="G162" s="180">
        <v>0</v>
      </c>
      <c r="H162" s="177">
        <v>0</v>
      </c>
    </row>
    <row r="163" spans="1:8" x14ac:dyDescent="0.2">
      <c r="A163" s="171">
        <v>161</v>
      </c>
      <c r="B163" s="172" t="s">
        <v>521</v>
      </c>
      <c r="C163" s="173" t="s">
        <v>2213</v>
      </c>
      <c r="D163" s="174" t="s">
        <v>2214</v>
      </c>
      <c r="E163" s="179">
        <v>2020</v>
      </c>
      <c r="F163" s="176">
        <v>43921</v>
      </c>
      <c r="G163" s="180">
        <v>0</v>
      </c>
      <c r="H163" s="177">
        <v>0</v>
      </c>
    </row>
    <row r="164" spans="1:8" x14ac:dyDescent="0.2">
      <c r="A164" s="171">
        <v>162</v>
      </c>
      <c r="B164" s="182" t="s">
        <v>521</v>
      </c>
      <c r="C164" s="173" t="s">
        <v>2215</v>
      </c>
      <c r="D164" s="174" t="s">
        <v>2216</v>
      </c>
      <c r="E164" s="179">
        <v>2020</v>
      </c>
      <c r="F164" s="176">
        <v>43921</v>
      </c>
      <c r="G164" s="180">
        <v>0</v>
      </c>
      <c r="H164" s="177">
        <v>0</v>
      </c>
    </row>
    <row r="165" spans="1:8" x14ac:dyDescent="0.2">
      <c r="A165" s="171">
        <v>163</v>
      </c>
      <c r="B165" s="172" t="s">
        <v>521</v>
      </c>
      <c r="C165" s="173" t="s">
        <v>2217</v>
      </c>
      <c r="D165" s="174" t="s">
        <v>2218</v>
      </c>
      <c r="E165" s="179">
        <v>2020</v>
      </c>
      <c r="F165" s="176">
        <v>43921</v>
      </c>
      <c r="G165" s="180">
        <v>0</v>
      </c>
      <c r="H165" s="177">
        <v>0</v>
      </c>
    </row>
    <row r="166" spans="1:8" x14ac:dyDescent="0.2">
      <c r="A166" s="171">
        <v>164</v>
      </c>
      <c r="B166" s="172" t="s">
        <v>521</v>
      </c>
      <c r="C166" s="173" t="s">
        <v>2219</v>
      </c>
      <c r="D166" s="174" t="s">
        <v>2220</v>
      </c>
      <c r="E166" s="179">
        <v>2020</v>
      </c>
      <c r="F166" s="176">
        <v>43921</v>
      </c>
      <c r="G166" s="180">
        <v>0</v>
      </c>
      <c r="H166" s="177">
        <v>0</v>
      </c>
    </row>
    <row r="167" spans="1:8" x14ac:dyDescent="0.2">
      <c r="A167" s="171">
        <v>165</v>
      </c>
      <c r="B167" s="182" t="s">
        <v>521</v>
      </c>
      <c r="C167" s="173" t="s">
        <v>2221</v>
      </c>
      <c r="D167" s="174" t="s">
        <v>2222</v>
      </c>
      <c r="E167" s="179">
        <v>2020</v>
      </c>
      <c r="F167" s="176">
        <v>43921</v>
      </c>
      <c r="G167" s="180">
        <v>0</v>
      </c>
      <c r="H167" s="177">
        <v>0</v>
      </c>
    </row>
    <row r="168" spans="1:8" x14ac:dyDescent="0.2">
      <c r="A168" s="171">
        <v>166</v>
      </c>
      <c r="B168" s="172"/>
      <c r="C168" s="173" t="s">
        <v>2018</v>
      </c>
      <c r="D168" s="174" t="s">
        <v>2019</v>
      </c>
      <c r="E168" s="179">
        <v>2020</v>
      </c>
      <c r="F168" s="176">
        <v>43921</v>
      </c>
      <c r="G168" s="180">
        <v>0</v>
      </c>
      <c r="H168" s="181">
        <v>847071</v>
      </c>
    </row>
    <row r="169" spans="1:8" x14ac:dyDescent="0.2">
      <c r="A169" s="171">
        <v>167</v>
      </c>
      <c r="B169" s="182"/>
      <c r="C169" s="173" t="s">
        <v>235</v>
      </c>
      <c r="D169" s="174" t="s">
        <v>711</v>
      </c>
      <c r="E169" s="179">
        <v>2020</v>
      </c>
      <c r="F169" s="176">
        <v>43921</v>
      </c>
      <c r="G169" s="180">
        <v>911</v>
      </c>
      <c r="H169" s="180">
        <v>6009</v>
      </c>
    </row>
    <row r="170" spans="1:8" x14ac:dyDescent="0.2">
      <c r="A170" s="171">
        <v>168</v>
      </c>
      <c r="B170" s="172"/>
      <c r="C170" s="173" t="s">
        <v>238</v>
      </c>
      <c r="D170" s="174" t="s">
        <v>712</v>
      </c>
      <c r="E170" s="179">
        <v>2020</v>
      </c>
      <c r="F170" s="176">
        <v>43921</v>
      </c>
      <c r="G170" s="180">
        <v>6514</v>
      </c>
      <c r="H170" s="180">
        <v>149082</v>
      </c>
    </row>
    <row r="171" spans="1:8" x14ac:dyDescent="0.2">
      <c r="A171" s="171">
        <v>169</v>
      </c>
      <c r="B171" s="172"/>
      <c r="C171" s="173" t="s">
        <v>241</v>
      </c>
      <c r="D171" s="174" t="s">
        <v>713</v>
      </c>
      <c r="E171" s="179">
        <v>2020</v>
      </c>
      <c r="F171" s="176">
        <v>43921</v>
      </c>
      <c r="G171" s="180">
        <v>11302</v>
      </c>
      <c r="H171" s="180">
        <v>101179</v>
      </c>
    </row>
    <row r="172" spans="1:8" x14ac:dyDescent="0.2">
      <c r="A172" s="171">
        <v>170</v>
      </c>
      <c r="B172" s="172"/>
      <c r="C172" s="173" t="s">
        <v>244</v>
      </c>
      <c r="D172" s="174" t="s">
        <v>714</v>
      </c>
      <c r="E172" s="179">
        <v>2020</v>
      </c>
      <c r="F172" s="176">
        <v>43921</v>
      </c>
      <c r="G172" s="180">
        <v>67939</v>
      </c>
      <c r="H172" s="180">
        <v>344408</v>
      </c>
    </row>
    <row r="173" spans="1:8" x14ac:dyDescent="0.2">
      <c r="A173" s="171">
        <v>171</v>
      </c>
      <c r="B173" s="182"/>
      <c r="C173" s="173" t="s">
        <v>247</v>
      </c>
      <c r="D173" s="174" t="s">
        <v>715</v>
      </c>
      <c r="E173" s="179">
        <v>2020</v>
      </c>
      <c r="F173" s="176">
        <v>43921</v>
      </c>
      <c r="G173" s="180">
        <v>9948</v>
      </c>
      <c r="H173" s="180">
        <v>62280</v>
      </c>
    </row>
    <row r="174" spans="1:8" x14ac:dyDescent="0.2">
      <c r="A174" s="171">
        <v>172</v>
      </c>
      <c r="B174" s="172"/>
      <c r="C174" s="173" t="s">
        <v>250</v>
      </c>
      <c r="D174" s="174" t="s">
        <v>716</v>
      </c>
      <c r="E174" s="179">
        <v>2020</v>
      </c>
      <c r="F174" s="176">
        <v>43921</v>
      </c>
      <c r="G174" s="180">
        <v>12755</v>
      </c>
      <c r="H174" s="180">
        <v>184113</v>
      </c>
    </row>
    <row r="175" spans="1:8" x14ac:dyDescent="0.2">
      <c r="A175" s="171">
        <v>173</v>
      </c>
      <c r="B175" s="182" t="s">
        <v>521</v>
      </c>
      <c r="C175" s="173" t="s">
        <v>253</v>
      </c>
      <c r="D175" s="174" t="s">
        <v>717</v>
      </c>
      <c r="E175" s="179">
        <v>2020</v>
      </c>
      <c r="F175" s="176">
        <v>43921</v>
      </c>
      <c r="G175" s="180">
        <v>0</v>
      </c>
      <c r="H175" s="180">
        <v>0</v>
      </c>
    </row>
    <row r="176" spans="1:8" x14ac:dyDescent="0.2">
      <c r="A176" s="171">
        <v>174</v>
      </c>
      <c r="B176" s="172"/>
      <c r="C176" s="173" t="s">
        <v>2020</v>
      </c>
      <c r="D176" s="174" t="s">
        <v>2021</v>
      </c>
      <c r="E176" s="179">
        <v>2020</v>
      </c>
      <c r="F176" s="176">
        <v>43921</v>
      </c>
      <c r="G176" s="180">
        <v>0</v>
      </c>
      <c r="H176" s="181">
        <v>231719178</v>
      </c>
    </row>
    <row r="177" spans="1:9" x14ac:dyDescent="0.2">
      <c r="A177" s="171">
        <v>175</v>
      </c>
      <c r="B177" s="172"/>
      <c r="C177" s="173" t="s">
        <v>2022</v>
      </c>
      <c r="D177" s="174" t="s">
        <v>2023</v>
      </c>
      <c r="E177" s="179">
        <v>2020</v>
      </c>
      <c r="F177" s="176">
        <v>43921</v>
      </c>
      <c r="G177" s="180">
        <v>0</v>
      </c>
      <c r="H177" s="181">
        <v>204902938</v>
      </c>
    </row>
    <row r="178" spans="1:9" x14ac:dyDescent="0.2">
      <c r="A178" s="171">
        <v>176</v>
      </c>
      <c r="B178" s="172"/>
      <c r="C178" s="173" t="s">
        <v>2024</v>
      </c>
      <c r="D178" s="174" t="s">
        <v>2025</v>
      </c>
      <c r="E178" s="179">
        <v>2020</v>
      </c>
      <c r="F178" s="176">
        <v>43921</v>
      </c>
      <c r="G178" s="180">
        <v>0</v>
      </c>
      <c r="H178" s="181">
        <v>21785707</v>
      </c>
    </row>
    <row r="179" spans="1:9" x14ac:dyDescent="0.2">
      <c r="A179" s="171">
        <v>177</v>
      </c>
      <c r="B179" s="182"/>
      <c r="C179" s="173" t="s">
        <v>2026</v>
      </c>
      <c r="D179" s="174" t="s">
        <v>2027</v>
      </c>
      <c r="E179" s="179">
        <v>2020</v>
      </c>
      <c r="F179" s="176">
        <v>43921</v>
      </c>
      <c r="G179" s="180">
        <v>0</v>
      </c>
      <c r="H179" s="181">
        <v>21470478</v>
      </c>
    </row>
    <row r="180" spans="1:9" x14ac:dyDescent="0.2">
      <c r="A180" s="171">
        <v>178</v>
      </c>
      <c r="B180" s="172"/>
      <c r="C180" s="173" t="s">
        <v>718</v>
      </c>
      <c r="D180" s="174" t="s">
        <v>719</v>
      </c>
      <c r="E180" s="179">
        <v>2020</v>
      </c>
      <c r="F180" s="176">
        <v>43921</v>
      </c>
      <c r="G180" s="180">
        <v>3001653</v>
      </c>
      <c r="H180" s="180">
        <v>12069052</v>
      </c>
    </row>
    <row r="181" spans="1:9" x14ac:dyDescent="0.2">
      <c r="A181" s="171">
        <v>179</v>
      </c>
      <c r="B181" s="182"/>
      <c r="C181" s="173" t="s">
        <v>720</v>
      </c>
      <c r="D181" s="174" t="s">
        <v>721</v>
      </c>
      <c r="E181" s="179">
        <v>2020</v>
      </c>
      <c r="F181" s="176">
        <v>43921</v>
      </c>
      <c r="G181" s="180">
        <v>654716</v>
      </c>
      <c r="H181" s="180">
        <v>2453561</v>
      </c>
    </row>
    <row r="182" spans="1:9" x14ac:dyDescent="0.2">
      <c r="A182" s="171">
        <v>180</v>
      </c>
      <c r="B182" s="172"/>
      <c r="C182" s="173" t="s">
        <v>722</v>
      </c>
      <c r="D182" s="174" t="s">
        <v>723</v>
      </c>
      <c r="E182" s="179">
        <v>2020</v>
      </c>
      <c r="F182" s="176">
        <v>43921</v>
      </c>
      <c r="G182" s="180">
        <v>1040998</v>
      </c>
      <c r="H182" s="180">
        <v>5695231</v>
      </c>
    </row>
    <row r="183" spans="1:9" x14ac:dyDescent="0.2">
      <c r="A183" s="171">
        <v>181</v>
      </c>
      <c r="B183" s="172"/>
      <c r="C183" s="173" t="s">
        <v>724</v>
      </c>
      <c r="D183" s="174" t="s">
        <v>725</v>
      </c>
      <c r="E183" s="179">
        <v>2020</v>
      </c>
      <c r="F183" s="176">
        <v>43921</v>
      </c>
      <c r="G183" s="180">
        <v>282074</v>
      </c>
      <c r="H183" s="180">
        <v>1252634</v>
      </c>
    </row>
    <row r="184" spans="1:9" x14ac:dyDescent="0.2">
      <c r="A184" s="171">
        <v>182</v>
      </c>
      <c r="B184" s="182" t="s">
        <v>521</v>
      </c>
      <c r="C184" s="173" t="s">
        <v>726</v>
      </c>
      <c r="D184" s="174" t="s">
        <v>727</v>
      </c>
      <c r="E184" s="179">
        <v>2020</v>
      </c>
      <c r="F184" s="176">
        <v>43921</v>
      </c>
      <c r="G184" s="180">
        <v>29971</v>
      </c>
      <c r="H184" s="180">
        <v>119873</v>
      </c>
    </row>
    <row r="185" spans="1:9" x14ac:dyDescent="0.2">
      <c r="A185" s="171">
        <v>183</v>
      </c>
      <c r="B185" s="172" t="s">
        <v>583</v>
      </c>
      <c r="C185" s="173" t="s">
        <v>728</v>
      </c>
      <c r="D185" s="174" t="s">
        <v>729</v>
      </c>
      <c r="E185" s="179">
        <v>2020</v>
      </c>
      <c r="F185" s="176">
        <v>43921</v>
      </c>
      <c r="G185" s="180">
        <v>44941</v>
      </c>
      <c r="H185" s="180">
        <v>195356</v>
      </c>
    </row>
    <row r="186" spans="1:9" x14ac:dyDescent="0.2">
      <c r="A186" s="171">
        <v>184</v>
      </c>
      <c r="B186" s="182"/>
      <c r="C186" s="173" t="s">
        <v>2029</v>
      </c>
      <c r="D186" s="174" t="s">
        <v>2030</v>
      </c>
      <c r="E186" s="179">
        <v>2020</v>
      </c>
      <c r="F186" s="176">
        <v>43921</v>
      </c>
      <c r="G186" s="180">
        <v>0</v>
      </c>
      <c r="H186" s="181">
        <v>20344909</v>
      </c>
    </row>
    <row r="187" spans="1:9" x14ac:dyDescent="0.2">
      <c r="A187" s="171">
        <v>185</v>
      </c>
      <c r="B187" s="172"/>
      <c r="C187" s="173" t="s">
        <v>730</v>
      </c>
      <c r="D187" s="174" t="s">
        <v>731</v>
      </c>
      <c r="E187" s="179">
        <v>2020</v>
      </c>
      <c r="F187" s="176">
        <v>43921</v>
      </c>
      <c r="G187" s="180">
        <v>5634317</v>
      </c>
      <c r="H187" s="180">
        <v>19604832</v>
      </c>
    </row>
    <row r="188" spans="1:9" x14ac:dyDescent="0.2">
      <c r="A188" s="171">
        <v>186</v>
      </c>
      <c r="B188" s="172" t="s">
        <v>521</v>
      </c>
      <c r="C188" s="173" t="s">
        <v>732</v>
      </c>
      <c r="D188" s="174" t="s">
        <v>733</v>
      </c>
      <c r="E188" s="179">
        <v>2020</v>
      </c>
      <c r="F188" s="176">
        <v>43921</v>
      </c>
      <c r="G188" s="180">
        <v>120811</v>
      </c>
      <c r="H188" s="180">
        <v>514632</v>
      </c>
    </row>
    <row r="189" spans="1:9" x14ac:dyDescent="0.2">
      <c r="A189" s="171">
        <v>187</v>
      </c>
      <c r="B189" s="172" t="s">
        <v>583</v>
      </c>
      <c r="C189" s="173" t="s">
        <v>734</v>
      </c>
      <c r="D189" s="174" t="s">
        <v>735</v>
      </c>
      <c r="E189" s="179">
        <v>2020</v>
      </c>
      <c r="F189" s="176">
        <v>43921</v>
      </c>
      <c r="G189" s="180">
        <v>58888</v>
      </c>
      <c r="H189" s="180">
        <v>225445</v>
      </c>
    </row>
    <row r="190" spans="1:9" x14ac:dyDescent="0.2">
      <c r="A190" s="171">
        <v>188</v>
      </c>
      <c r="B190" s="172"/>
      <c r="C190" s="173" t="s">
        <v>2031</v>
      </c>
      <c r="D190" s="174" t="s">
        <v>2032</v>
      </c>
      <c r="E190" s="179">
        <v>2020</v>
      </c>
      <c r="F190" s="176">
        <v>43921</v>
      </c>
      <c r="G190" s="180">
        <v>0</v>
      </c>
      <c r="H190" s="181">
        <v>23036950</v>
      </c>
      <c r="I190" s="225">
        <f>H190+H197</f>
        <v>28746527</v>
      </c>
    </row>
    <row r="191" spans="1:9" x14ac:dyDescent="0.2">
      <c r="A191" s="171">
        <v>189</v>
      </c>
      <c r="B191" s="172" t="s">
        <v>521</v>
      </c>
      <c r="C191" s="173" t="s">
        <v>736</v>
      </c>
      <c r="D191" s="174" t="s">
        <v>737</v>
      </c>
      <c r="E191" s="179">
        <v>2020</v>
      </c>
      <c r="F191" s="176">
        <v>43921</v>
      </c>
      <c r="G191" s="180">
        <v>1762489</v>
      </c>
      <c r="H191" s="177">
        <v>7772314</v>
      </c>
    </row>
    <row r="192" spans="1:9" ht="21" x14ac:dyDescent="0.2">
      <c r="A192" s="171">
        <v>190</v>
      </c>
      <c r="B192" s="172" t="s">
        <v>521</v>
      </c>
      <c r="C192" s="173" t="s">
        <v>738</v>
      </c>
      <c r="D192" s="174" t="s">
        <v>739</v>
      </c>
      <c r="E192" s="179">
        <v>2020</v>
      </c>
      <c r="F192" s="176">
        <v>43921</v>
      </c>
      <c r="G192" s="177">
        <v>114121</v>
      </c>
      <c r="H192" s="177">
        <v>442803</v>
      </c>
    </row>
    <row r="193" spans="1:8" x14ac:dyDescent="0.2">
      <c r="A193" s="171">
        <v>191</v>
      </c>
      <c r="B193" s="172"/>
      <c r="C193" s="173" t="s">
        <v>740</v>
      </c>
      <c r="D193" s="174" t="s">
        <v>741</v>
      </c>
      <c r="E193" s="179">
        <v>2020</v>
      </c>
      <c r="F193" s="176">
        <v>43921</v>
      </c>
      <c r="G193" s="180">
        <v>0</v>
      </c>
      <c r="H193" s="177">
        <v>0</v>
      </c>
    </row>
    <row r="194" spans="1:8" ht="21" x14ac:dyDescent="0.2">
      <c r="A194" s="171">
        <v>192</v>
      </c>
      <c r="B194" s="172"/>
      <c r="C194" s="173" t="s">
        <v>742</v>
      </c>
      <c r="D194" s="174" t="s">
        <v>743</v>
      </c>
      <c r="E194" s="179">
        <v>2020</v>
      </c>
      <c r="F194" s="176">
        <v>43921</v>
      </c>
      <c r="G194" s="180">
        <v>0</v>
      </c>
      <c r="H194" s="177">
        <v>0</v>
      </c>
    </row>
    <row r="195" spans="1:8" x14ac:dyDescent="0.2">
      <c r="A195" s="171">
        <v>193</v>
      </c>
      <c r="B195" s="172" t="s">
        <v>583</v>
      </c>
      <c r="C195" s="173" t="s">
        <v>744</v>
      </c>
      <c r="D195" s="174" t="s">
        <v>745</v>
      </c>
      <c r="E195" s="179">
        <v>2020</v>
      </c>
      <c r="F195" s="176">
        <v>43921</v>
      </c>
      <c r="G195" s="180">
        <v>371667</v>
      </c>
      <c r="H195" s="177">
        <v>1183779</v>
      </c>
    </row>
    <row r="196" spans="1:8" x14ac:dyDescent="0.2">
      <c r="A196" s="171">
        <v>194</v>
      </c>
      <c r="B196" s="182" t="s">
        <v>583</v>
      </c>
      <c r="C196" s="173" t="s">
        <v>746</v>
      </c>
      <c r="D196" s="174" t="s">
        <v>747</v>
      </c>
      <c r="E196" s="179">
        <v>2020</v>
      </c>
      <c r="F196" s="176">
        <v>43921</v>
      </c>
      <c r="G196" s="180">
        <v>0</v>
      </c>
      <c r="H196" s="177">
        <v>0</v>
      </c>
    </row>
    <row r="197" spans="1:8" x14ac:dyDescent="0.2">
      <c r="A197" s="171">
        <v>195</v>
      </c>
      <c r="B197" s="172"/>
      <c r="C197" s="173" t="s">
        <v>748</v>
      </c>
      <c r="D197" s="174" t="s">
        <v>749</v>
      </c>
      <c r="E197" s="179">
        <v>2020</v>
      </c>
      <c r="F197" s="176">
        <v>43921</v>
      </c>
      <c r="G197" s="180">
        <v>1299904</v>
      </c>
      <c r="H197" s="177">
        <v>5709577</v>
      </c>
    </row>
    <row r="198" spans="1:8" x14ac:dyDescent="0.2">
      <c r="A198" s="171">
        <v>196</v>
      </c>
      <c r="B198" s="182"/>
      <c r="C198" s="173" t="s">
        <v>2033</v>
      </c>
      <c r="D198" s="174" t="s">
        <v>2034</v>
      </c>
      <c r="E198" s="179">
        <v>2020</v>
      </c>
      <c r="F198" s="176">
        <v>43921</v>
      </c>
      <c r="G198" s="177">
        <v>0</v>
      </c>
      <c r="H198" s="181">
        <v>7928477</v>
      </c>
    </row>
    <row r="199" spans="1:8" x14ac:dyDescent="0.2">
      <c r="A199" s="171">
        <v>197</v>
      </c>
      <c r="B199" s="172"/>
      <c r="C199" s="173" t="s">
        <v>750</v>
      </c>
      <c r="D199" s="174" t="s">
        <v>751</v>
      </c>
      <c r="E199" s="179">
        <v>2020</v>
      </c>
      <c r="F199" s="176">
        <v>43921</v>
      </c>
      <c r="G199" s="180">
        <v>500000</v>
      </c>
      <c r="H199" s="177">
        <v>2063668</v>
      </c>
    </row>
    <row r="200" spans="1:8" ht="21" x14ac:dyDescent="0.2">
      <c r="A200" s="171">
        <v>198</v>
      </c>
      <c r="B200" s="172"/>
      <c r="C200" s="173" t="s">
        <v>752</v>
      </c>
      <c r="D200" s="174" t="s">
        <v>753</v>
      </c>
      <c r="E200" s="179">
        <v>2020</v>
      </c>
      <c r="F200" s="176">
        <v>43921</v>
      </c>
      <c r="G200" s="177">
        <v>0</v>
      </c>
      <c r="H200" s="177">
        <v>0</v>
      </c>
    </row>
    <row r="201" spans="1:8" x14ac:dyDescent="0.2">
      <c r="A201" s="171">
        <v>199</v>
      </c>
      <c r="B201" s="172"/>
      <c r="C201" s="173" t="s">
        <v>754</v>
      </c>
      <c r="D201" s="174" t="s">
        <v>755</v>
      </c>
      <c r="E201" s="179">
        <v>2020</v>
      </c>
      <c r="F201" s="176">
        <v>43921</v>
      </c>
      <c r="G201" s="180">
        <v>0</v>
      </c>
      <c r="H201" s="177">
        <v>0</v>
      </c>
    </row>
    <row r="202" spans="1:8" ht="21" x14ac:dyDescent="0.2">
      <c r="A202" s="171">
        <v>200</v>
      </c>
      <c r="B202" s="172"/>
      <c r="C202" s="173" t="s">
        <v>756</v>
      </c>
      <c r="D202" s="174" t="s">
        <v>757</v>
      </c>
      <c r="E202" s="179">
        <v>2020</v>
      </c>
      <c r="F202" s="176">
        <v>43921</v>
      </c>
      <c r="G202" s="180">
        <v>0</v>
      </c>
      <c r="H202" s="177">
        <v>0</v>
      </c>
    </row>
    <row r="203" spans="1:8" x14ac:dyDescent="0.2">
      <c r="A203" s="171">
        <v>201</v>
      </c>
      <c r="B203" s="172"/>
      <c r="C203" s="173" t="s">
        <v>758</v>
      </c>
      <c r="D203" s="174" t="s">
        <v>759</v>
      </c>
      <c r="E203" s="179">
        <v>2020</v>
      </c>
      <c r="F203" s="176">
        <v>43921</v>
      </c>
      <c r="G203" s="177">
        <v>0</v>
      </c>
      <c r="H203" s="177">
        <v>0</v>
      </c>
    </row>
    <row r="204" spans="1:8" ht="21" x14ac:dyDescent="0.2">
      <c r="A204" s="171">
        <v>202</v>
      </c>
      <c r="B204" s="172"/>
      <c r="C204" s="173" t="s">
        <v>760</v>
      </c>
      <c r="D204" s="174" t="s">
        <v>761</v>
      </c>
      <c r="E204" s="179">
        <v>2020</v>
      </c>
      <c r="F204" s="176">
        <v>43921</v>
      </c>
      <c r="G204" s="177">
        <v>0</v>
      </c>
      <c r="H204" s="177">
        <v>0</v>
      </c>
    </row>
    <row r="205" spans="1:8" x14ac:dyDescent="0.2">
      <c r="A205" s="171">
        <v>203</v>
      </c>
      <c r="B205" s="172"/>
      <c r="C205" s="173" t="s">
        <v>762</v>
      </c>
      <c r="D205" s="174" t="s">
        <v>763</v>
      </c>
      <c r="E205" s="179">
        <v>2020</v>
      </c>
      <c r="F205" s="176">
        <v>43921</v>
      </c>
      <c r="G205" s="180">
        <v>1308305</v>
      </c>
      <c r="H205" s="177">
        <v>5864809</v>
      </c>
    </row>
    <row r="206" spans="1:8" x14ac:dyDescent="0.2">
      <c r="A206" s="171">
        <v>204</v>
      </c>
      <c r="B206" s="172"/>
      <c r="C206" s="173" t="s">
        <v>764</v>
      </c>
      <c r="D206" s="174" t="s">
        <v>765</v>
      </c>
      <c r="E206" s="179">
        <v>2020</v>
      </c>
      <c r="F206" s="176">
        <v>43921</v>
      </c>
      <c r="G206" s="180">
        <v>0</v>
      </c>
      <c r="H206" s="177">
        <v>0</v>
      </c>
    </row>
    <row r="207" spans="1:8" x14ac:dyDescent="0.2">
      <c r="A207" s="171">
        <v>205</v>
      </c>
      <c r="B207" s="182"/>
      <c r="C207" s="173" t="s">
        <v>766</v>
      </c>
      <c r="D207" s="174" t="s">
        <v>767</v>
      </c>
      <c r="E207" s="179">
        <v>2020</v>
      </c>
      <c r="F207" s="176">
        <v>43921</v>
      </c>
      <c r="G207" s="180">
        <v>0</v>
      </c>
      <c r="H207" s="177">
        <v>0</v>
      </c>
    </row>
    <row r="208" spans="1:8" ht="21" x14ac:dyDescent="0.2">
      <c r="A208" s="171">
        <v>206</v>
      </c>
      <c r="B208" s="172"/>
      <c r="C208" s="173" t="s">
        <v>768</v>
      </c>
      <c r="D208" s="174" t="s">
        <v>769</v>
      </c>
      <c r="E208" s="179">
        <v>2020</v>
      </c>
      <c r="F208" s="176">
        <v>43921</v>
      </c>
      <c r="G208" s="180">
        <v>0</v>
      </c>
      <c r="H208" s="177">
        <v>0</v>
      </c>
    </row>
    <row r="209" spans="1:8" x14ac:dyDescent="0.2">
      <c r="A209" s="171">
        <v>207</v>
      </c>
      <c r="B209" s="182"/>
      <c r="C209" s="173" t="s">
        <v>2035</v>
      </c>
      <c r="D209" s="174" t="s">
        <v>2036</v>
      </c>
      <c r="E209" s="179">
        <v>2020</v>
      </c>
      <c r="F209" s="176">
        <v>43921</v>
      </c>
      <c r="G209" s="180">
        <v>0</v>
      </c>
      <c r="H209" s="181">
        <v>2780688</v>
      </c>
    </row>
    <row r="210" spans="1:8" x14ac:dyDescent="0.2">
      <c r="A210" s="171">
        <v>208</v>
      </c>
      <c r="B210" s="172" t="s">
        <v>521</v>
      </c>
      <c r="C210" s="173" t="s">
        <v>770</v>
      </c>
      <c r="D210" s="174" t="s">
        <v>771</v>
      </c>
      <c r="E210" s="179">
        <v>2020</v>
      </c>
      <c r="F210" s="176">
        <v>43921</v>
      </c>
      <c r="G210" s="180">
        <v>269922</v>
      </c>
      <c r="H210" s="180">
        <v>1012364</v>
      </c>
    </row>
    <row r="211" spans="1:8" x14ac:dyDescent="0.2">
      <c r="A211" s="171">
        <v>209</v>
      </c>
      <c r="B211" s="182"/>
      <c r="C211" s="173" t="s">
        <v>772</v>
      </c>
      <c r="D211" s="174" t="s">
        <v>773</v>
      </c>
      <c r="E211" s="179">
        <v>2020</v>
      </c>
      <c r="F211" s="176">
        <v>43921</v>
      </c>
      <c r="G211" s="180">
        <v>0</v>
      </c>
      <c r="H211" s="180">
        <v>0</v>
      </c>
    </row>
    <row r="212" spans="1:8" x14ac:dyDescent="0.2">
      <c r="A212" s="171">
        <v>210</v>
      </c>
      <c r="B212" s="172" t="s">
        <v>587</v>
      </c>
      <c r="C212" s="173" t="s">
        <v>774</v>
      </c>
      <c r="D212" s="174" t="s">
        <v>775</v>
      </c>
      <c r="E212" s="179">
        <v>2020</v>
      </c>
      <c r="F212" s="176">
        <v>43921</v>
      </c>
      <c r="G212" s="180">
        <v>0</v>
      </c>
      <c r="H212" s="180">
        <v>0</v>
      </c>
    </row>
    <row r="213" spans="1:8" x14ac:dyDescent="0.2">
      <c r="A213" s="171">
        <v>211</v>
      </c>
      <c r="B213" s="172"/>
      <c r="C213" s="173" t="s">
        <v>776</v>
      </c>
      <c r="D213" s="174" t="s">
        <v>777</v>
      </c>
      <c r="E213" s="179">
        <v>2020</v>
      </c>
      <c r="F213" s="176">
        <v>43921</v>
      </c>
      <c r="G213" s="177">
        <v>528500</v>
      </c>
      <c r="H213" s="180">
        <v>1766788</v>
      </c>
    </row>
    <row r="214" spans="1:8" x14ac:dyDescent="0.2">
      <c r="A214" s="171">
        <v>212</v>
      </c>
      <c r="B214" s="172"/>
      <c r="C214" s="173" t="s">
        <v>778</v>
      </c>
      <c r="D214" s="174" t="s">
        <v>779</v>
      </c>
      <c r="E214" s="179">
        <v>2020</v>
      </c>
      <c r="F214" s="176">
        <v>43921</v>
      </c>
      <c r="G214" s="180">
        <v>10000</v>
      </c>
      <c r="H214" s="180">
        <v>1536</v>
      </c>
    </row>
    <row r="215" spans="1:8" x14ac:dyDescent="0.2">
      <c r="A215" s="171">
        <v>213</v>
      </c>
      <c r="B215" s="172"/>
      <c r="C215" s="173" t="s">
        <v>2037</v>
      </c>
      <c r="D215" s="174" t="s">
        <v>2038</v>
      </c>
      <c r="E215" s="179">
        <v>2020</v>
      </c>
      <c r="F215" s="176">
        <v>43921</v>
      </c>
      <c r="G215" s="177">
        <v>0</v>
      </c>
      <c r="H215" s="181">
        <v>2167965</v>
      </c>
    </row>
    <row r="216" spans="1:8" x14ac:dyDescent="0.2">
      <c r="A216" s="171">
        <v>214</v>
      </c>
      <c r="B216" s="172" t="s">
        <v>521</v>
      </c>
      <c r="C216" s="173" t="s">
        <v>780</v>
      </c>
      <c r="D216" s="174" t="s">
        <v>781</v>
      </c>
      <c r="E216" s="179">
        <v>2020</v>
      </c>
      <c r="F216" s="176">
        <v>43921</v>
      </c>
      <c r="G216" s="180">
        <v>0</v>
      </c>
      <c r="H216" s="180">
        <v>0</v>
      </c>
    </row>
    <row r="217" spans="1:8" x14ac:dyDescent="0.2">
      <c r="A217" s="171">
        <v>215</v>
      </c>
      <c r="B217" s="172"/>
      <c r="C217" s="173" t="s">
        <v>782</v>
      </c>
      <c r="D217" s="174" t="s">
        <v>783</v>
      </c>
      <c r="E217" s="179">
        <v>2020</v>
      </c>
      <c r="F217" s="176">
        <v>43921</v>
      </c>
      <c r="G217" s="180">
        <v>0</v>
      </c>
      <c r="H217" s="180">
        <v>0</v>
      </c>
    </row>
    <row r="218" spans="1:8" x14ac:dyDescent="0.2">
      <c r="A218" s="171">
        <v>216</v>
      </c>
      <c r="B218" s="172" t="s">
        <v>583</v>
      </c>
      <c r="C218" s="173" t="s">
        <v>784</v>
      </c>
      <c r="D218" s="174" t="s">
        <v>785</v>
      </c>
      <c r="E218" s="179">
        <v>2020</v>
      </c>
      <c r="F218" s="176">
        <v>43921</v>
      </c>
      <c r="G218" s="180">
        <v>0</v>
      </c>
      <c r="H218" s="180">
        <v>83</v>
      </c>
    </row>
    <row r="219" spans="1:8" x14ac:dyDescent="0.2">
      <c r="A219" s="171">
        <v>217</v>
      </c>
      <c r="B219" s="172"/>
      <c r="C219" s="173" t="s">
        <v>786</v>
      </c>
      <c r="D219" s="174" t="s">
        <v>787</v>
      </c>
      <c r="E219" s="179">
        <v>2020</v>
      </c>
      <c r="F219" s="176">
        <v>43921</v>
      </c>
      <c r="G219" s="177">
        <v>708303</v>
      </c>
      <c r="H219" s="180">
        <v>2167882</v>
      </c>
    </row>
    <row r="220" spans="1:8" x14ac:dyDescent="0.2">
      <c r="A220" s="171">
        <v>218</v>
      </c>
      <c r="B220" s="172"/>
      <c r="C220" s="173" t="s">
        <v>2039</v>
      </c>
      <c r="D220" s="174" t="s">
        <v>2040</v>
      </c>
      <c r="E220" s="179">
        <v>2020</v>
      </c>
      <c r="F220" s="176">
        <v>43921</v>
      </c>
      <c r="G220" s="177">
        <v>0</v>
      </c>
      <c r="H220" s="181">
        <v>3655354</v>
      </c>
    </row>
    <row r="221" spans="1:8" x14ac:dyDescent="0.2">
      <c r="A221" s="171">
        <v>219</v>
      </c>
      <c r="B221" s="172" t="s">
        <v>521</v>
      </c>
      <c r="C221" s="173" t="s">
        <v>788</v>
      </c>
      <c r="D221" s="174" t="s">
        <v>789</v>
      </c>
      <c r="E221" s="179">
        <v>2020</v>
      </c>
      <c r="F221" s="176">
        <v>43921</v>
      </c>
      <c r="G221" s="180">
        <v>0</v>
      </c>
      <c r="H221" s="180">
        <v>0</v>
      </c>
    </row>
    <row r="222" spans="1:8" x14ac:dyDescent="0.2">
      <c r="A222" s="171">
        <v>220</v>
      </c>
      <c r="B222" s="172"/>
      <c r="C222" s="173" t="s">
        <v>790</v>
      </c>
      <c r="D222" s="174" t="s">
        <v>791</v>
      </c>
      <c r="E222" s="179">
        <v>2020</v>
      </c>
      <c r="F222" s="176">
        <v>43921</v>
      </c>
      <c r="G222" s="180">
        <v>0</v>
      </c>
      <c r="H222" s="180">
        <v>0</v>
      </c>
    </row>
    <row r="223" spans="1:8" x14ac:dyDescent="0.2">
      <c r="A223" s="171">
        <v>221</v>
      </c>
      <c r="B223" s="172" t="s">
        <v>583</v>
      </c>
      <c r="C223" s="173" t="s">
        <v>792</v>
      </c>
      <c r="D223" s="174" t="s">
        <v>793</v>
      </c>
      <c r="E223" s="179">
        <v>2020</v>
      </c>
      <c r="F223" s="176">
        <v>43921</v>
      </c>
      <c r="G223" s="180">
        <v>0</v>
      </c>
      <c r="H223" s="180">
        <v>0</v>
      </c>
    </row>
    <row r="224" spans="1:8" x14ac:dyDescent="0.2">
      <c r="A224" s="171">
        <v>222</v>
      </c>
      <c r="B224" s="172"/>
      <c r="C224" s="173" t="s">
        <v>794</v>
      </c>
      <c r="D224" s="174" t="s">
        <v>795</v>
      </c>
      <c r="E224" s="179">
        <v>2020</v>
      </c>
      <c r="F224" s="176">
        <v>43921</v>
      </c>
      <c r="G224" s="180">
        <v>1001594</v>
      </c>
      <c r="H224" s="180">
        <v>3655354</v>
      </c>
    </row>
    <row r="225" spans="1:8" x14ac:dyDescent="0.2">
      <c r="A225" s="171">
        <v>223</v>
      </c>
      <c r="B225" s="172"/>
      <c r="C225" s="173" t="s">
        <v>2041</v>
      </c>
      <c r="D225" s="174" t="s">
        <v>2042</v>
      </c>
      <c r="E225" s="179">
        <v>2020</v>
      </c>
      <c r="F225" s="176">
        <v>43921</v>
      </c>
      <c r="G225" s="177">
        <v>0</v>
      </c>
      <c r="H225" s="181">
        <v>77716831</v>
      </c>
    </row>
    <row r="226" spans="1:8" x14ac:dyDescent="0.2">
      <c r="A226" s="171">
        <v>224</v>
      </c>
      <c r="B226" s="172" t="s">
        <v>521</v>
      </c>
      <c r="C226" s="173" t="s">
        <v>796</v>
      </c>
      <c r="D226" s="174" t="s">
        <v>797</v>
      </c>
      <c r="E226" s="179">
        <v>2020</v>
      </c>
      <c r="F226" s="176">
        <v>43921</v>
      </c>
      <c r="G226" s="180">
        <v>8746706</v>
      </c>
      <c r="H226" s="180">
        <v>37090381</v>
      </c>
    </row>
    <row r="227" spans="1:8" x14ac:dyDescent="0.2">
      <c r="A227" s="171">
        <v>225</v>
      </c>
      <c r="B227" s="172"/>
      <c r="C227" s="173" t="s">
        <v>798</v>
      </c>
      <c r="D227" s="174" t="s">
        <v>799</v>
      </c>
      <c r="E227" s="179">
        <v>2020</v>
      </c>
      <c r="F227" s="176">
        <v>43921</v>
      </c>
      <c r="G227" s="180">
        <v>0</v>
      </c>
      <c r="H227" s="180">
        <v>0</v>
      </c>
    </row>
    <row r="228" spans="1:8" x14ac:dyDescent="0.2">
      <c r="A228" s="171">
        <v>226</v>
      </c>
      <c r="B228" s="172" t="s">
        <v>583</v>
      </c>
      <c r="C228" s="173" t="s">
        <v>800</v>
      </c>
      <c r="D228" s="174" t="s">
        <v>801</v>
      </c>
      <c r="E228" s="179">
        <v>2020</v>
      </c>
      <c r="F228" s="176">
        <v>43921</v>
      </c>
      <c r="G228" s="180">
        <v>1822077</v>
      </c>
      <c r="H228" s="180">
        <v>4453649</v>
      </c>
    </row>
    <row r="229" spans="1:8" x14ac:dyDescent="0.2">
      <c r="A229" s="171">
        <v>227</v>
      </c>
      <c r="B229" s="172"/>
      <c r="C229" s="173" t="s">
        <v>2043</v>
      </c>
      <c r="D229" s="174" t="s">
        <v>2044</v>
      </c>
      <c r="E229" s="179">
        <v>2020</v>
      </c>
      <c r="F229" s="176">
        <v>43921</v>
      </c>
      <c r="G229" s="180">
        <v>0</v>
      </c>
      <c r="H229" s="181">
        <v>36172801</v>
      </c>
    </row>
    <row r="230" spans="1:8" x14ac:dyDescent="0.2">
      <c r="A230" s="171">
        <v>228</v>
      </c>
      <c r="B230" s="172"/>
      <c r="C230" s="173" t="s">
        <v>802</v>
      </c>
      <c r="D230" s="174" t="s">
        <v>803</v>
      </c>
      <c r="E230" s="179">
        <v>2020</v>
      </c>
      <c r="F230" s="176">
        <v>43921</v>
      </c>
      <c r="G230" s="180">
        <v>9068750</v>
      </c>
      <c r="H230" s="180">
        <v>36172801</v>
      </c>
    </row>
    <row r="231" spans="1:8" x14ac:dyDescent="0.2">
      <c r="A231" s="171">
        <v>229</v>
      </c>
      <c r="B231" s="172"/>
      <c r="C231" s="173" t="s">
        <v>804</v>
      </c>
      <c r="D231" s="174" t="s">
        <v>805</v>
      </c>
      <c r="E231" s="179">
        <v>2020</v>
      </c>
      <c r="F231" s="176">
        <v>43921</v>
      </c>
      <c r="G231" s="180">
        <v>0</v>
      </c>
      <c r="H231" s="180">
        <v>0</v>
      </c>
    </row>
    <row r="232" spans="1:8" x14ac:dyDescent="0.2">
      <c r="A232" s="171">
        <v>230</v>
      </c>
      <c r="B232" s="182"/>
      <c r="C232" s="173" t="s">
        <v>806</v>
      </c>
      <c r="D232" s="174" t="s">
        <v>807</v>
      </c>
      <c r="E232" s="179">
        <v>2020</v>
      </c>
      <c r="F232" s="176">
        <v>43921</v>
      </c>
      <c r="G232" s="180">
        <v>0</v>
      </c>
      <c r="H232" s="180">
        <v>0</v>
      </c>
    </row>
    <row r="233" spans="1:8" x14ac:dyDescent="0.2">
      <c r="A233" s="171">
        <v>231</v>
      </c>
      <c r="B233" s="172"/>
      <c r="C233" s="173" t="s">
        <v>808</v>
      </c>
      <c r="D233" s="174" t="s">
        <v>809</v>
      </c>
      <c r="E233" s="179">
        <v>2020</v>
      </c>
      <c r="F233" s="176">
        <v>43921</v>
      </c>
      <c r="G233" s="180">
        <v>0</v>
      </c>
      <c r="H233" s="180">
        <v>0</v>
      </c>
    </row>
    <row r="234" spans="1:8" x14ac:dyDescent="0.2">
      <c r="A234" s="171">
        <v>232</v>
      </c>
      <c r="B234" s="172"/>
      <c r="C234" s="173" t="s">
        <v>810</v>
      </c>
      <c r="D234" s="174" t="s">
        <v>811</v>
      </c>
      <c r="E234" s="179">
        <v>2020</v>
      </c>
      <c r="F234" s="176">
        <v>43921</v>
      </c>
      <c r="G234" s="177">
        <v>0</v>
      </c>
      <c r="H234" s="180">
        <v>0</v>
      </c>
    </row>
    <row r="235" spans="1:8" x14ac:dyDescent="0.2">
      <c r="A235" s="171">
        <v>233</v>
      </c>
      <c r="B235" s="172"/>
      <c r="C235" s="173" t="s">
        <v>2045</v>
      </c>
      <c r="D235" s="174" t="s">
        <v>2046</v>
      </c>
      <c r="E235" s="179">
        <v>2020</v>
      </c>
      <c r="F235" s="176">
        <v>43921</v>
      </c>
      <c r="G235" s="180">
        <v>0</v>
      </c>
      <c r="H235" s="181">
        <v>4965689</v>
      </c>
    </row>
    <row r="236" spans="1:8" x14ac:dyDescent="0.2">
      <c r="A236" s="171">
        <v>234</v>
      </c>
      <c r="B236" s="182" t="s">
        <v>521</v>
      </c>
      <c r="C236" s="173" t="s">
        <v>812</v>
      </c>
      <c r="D236" s="174" t="s">
        <v>813</v>
      </c>
      <c r="E236" s="179">
        <v>2020</v>
      </c>
      <c r="F236" s="176">
        <v>43921</v>
      </c>
      <c r="G236" s="180">
        <v>306627</v>
      </c>
      <c r="H236" s="177">
        <v>1233435</v>
      </c>
    </row>
    <row r="237" spans="1:8" x14ac:dyDescent="0.2">
      <c r="A237" s="171">
        <v>235</v>
      </c>
      <c r="B237" s="172"/>
      <c r="C237" s="173" t="s">
        <v>814</v>
      </c>
      <c r="D237" s="174" t="s">
        <v>815</v>
      </c>
      <c r="E237" s="179">
        <v>2020</v>
      </c>
      <c r="F237" s="176">
        <v>43921</v>
      </c>
      <c r="G237" s="177">
        <v>0</v>
      </c>
      <c r="H237" s="177">
        <v>0</v>
      </c>
    </row>
    <row r="238" spans="1:8" x14ac:dyDescent="0.2">
      <c r="A238" s="171">
        <v>236</v>
      </c>
      <c r="B238" s="172" t="s">
        <v>587</v>
      </c>
      <c r="C238" s="173" t="s">
        <v>816</v>
      </c>
      <c r="D238" s="174" t="s">
        <v>817</v>
      </c>
      <c r="E238" s="179">
        <v>2020</v>
      </c>
      <c r="F238" s="176">
        <v>43921</v>
      </c>
      <c r="G238" s="177">
        <v>0</v>
      </c>
      <c r="H238" s="177">
        <v>0</v>
      </c>
    </row>
    <row r="239" spans="1:8" x14ac:dyDescent="0.2">
      <c r="A239" s="171">
        <v>237</v>
      </c>
      <c r="B239" s="172"/>
      <c r="C239" s="173" t="s">
        <v>818</v>
      </c>
      <c r="D239" s="174" t="s">
        <v>819</v>
      </c>
      <c r="E239" s="179">
        <v>2020</v>
      </c>
      <c r="F239" s="176">
        <v>43921</v>
      </c>
      <c r="G239" s="180">
        <v>860824</v>
      </c>
      <c r="H239" s="177">
        <v>3540879</v>
      </c>
    </row>
    <row r="240" spans="1:8" x14ac:dyDescent="0.2">
      <c r="A240" s="171">
        <v>238</v>
      </c>
      <c r="B240" s="172"/>
      <c r="C240" s="173" t="s">
        <v>820</v>
      </c>
      <c r="D240" s="174" t="s">
        <v>821</v>
      </c>
      <c r="E240" s="179">
        <v>2020</v>
      </c>
      <c r="F240" s="176">
        <v>43921</v>
      </c>
      <c r="G240" s="177">
        <v>40583</v>
      </c>
      <c r="H240" s="177">
        <v>191375</v>
      </c>
    </row>
    <row r="241" spans="1:8" x14ac:dyDescent="0.2">
      <c r="A241" s="171">
        <v>239</v>
      </c>
      <c r="B241" s="172"/>
      <c r="C241" s="173" t="s">
        <v>2047</v>
      </c>
      <c r="D241" s="174" t="s">
        <v>2048</v>
      </c>
      <c r="E241" s="179">
        <v>2020</v>
      </c>
      <c r="F241" s="176">
        <v>43921</v>
      </c>
      <c r="G241" s="180">
        <v>0</v>
      </c>
      <c r="H241" s="181">
        <v>15807823</v>
      </c>
    </row>
    <row r="242" spans="1:8" x14ac:dyDescent="0.2">
      <c r="A242" s="171">
        <v>240</v>
      </c>
      <c r="B242" s="172" t="s">
        <v>521</v>
      </c>
      <c r="C242" s="173" t="s">
        <v>822</v>
      </c>
      <c r="D242" s="174" t="s">
        <v>823</v>
      </c>
      <c r="E242" s="179">
        <v>2020</v>
      </c>
      <c r="F242" s="176">
        <v>43921</v>
      </c>
      <c r="G242" s="180">
        <v>3796636</v>
      </c>
      <c r="H242" s="180">
        <v>13930042</v>
      </c>
    </row>
    <row r="243" spans="1:8" x14ac:dyDescent="0.2">
      <c r="A243" s="171">
        <v>241</v>
      </c>
      <c r="B243" s="172"/>
      <c r="C243" s="173" t="s">
        <v>824</v>
      </c>
      <c r="D243" s="174" t="s">
        <v>825</v>
      </c>
      <c r="E243" s="179">
        <v>2020</v>
      </c>
      <c r="F243" s="176">
        <v>43921</v>
      </c>
      <c r="G243" s="180">
        <v>0</v>
      </c>
      <c r="H243" s="180">
        <v>0</v>
      </c>
    </row>
    <row r="244" spans="1:8" x14ac:dyDescent="0.2">
      <c r="A244" s="171">
        <v>242</v>
      </c>
      <c r="B244" s="182" t="s">
        <v>583</v>
      </c>
      <c r="C244" s="173" t="s">
        <v>826</v>
      </c>
      <c r="D244" s="174" t="s">
        <v>827</v>
      </c>
      <c r="E244" s="179">
        <v>2020</v>
      </c>
      <c r="F244" s="176">
        <v>43921</v>
      </c>
      <c r="G244" s="180">
        <v>193126</v>
      </c>
      <c r="H244" s="180">
        <v>629462</v>
      </c>
    </row>
    <row r="245" spans="1:8" x14ac:dyDescent="0.2">
      <c r="A245" s="171">
        <v>243</v>
      </c>
      <c r="B245" s="172"/>
      <c r="C245" s="173" t="s">
        <v>828</v>
      </c>
      <c r="D245" s="174" t="s">
        <v>829</v>
      </c>
      <c r="E245" s="179">
        <v>2020</v>
      </c>
      <c r="F245" s="176">
        <v>43921</v>
      </c>
      <c r="G245" s="180">
        <v>208966</v>
      </c>
      <c r="H245" s="180">
        <v>1248319</v>
      </c>
    </row>
    <row r="246" spans="1:8" x14ac:dyDescent="0.2">
      <c r="A246" s="171">
        <v>244</v>
      </c>
      <c r="B246" s="182"/>
      <c r="C246" s="173" t="s">
        <v>830</v>
      </c>
      <c r="D246" s="174" t="s">
        <v>831</v>
      </c>
      <c r="E246" s="179">
        <v>2020</v>
      </c>
      <c r="F246" s="176">
        <v>43921</v>
      </c>
      <c r="G246" s="180">
        <v>0</v>
      </c>
      <c r="H246" s="180">
        <v>0</v>
      </c>
    </row>
    <row r="247" spans="1:8" x14ac:dyDescent="0.2">
      <c r="A247" s="171">
        <v>245</v>
      </c>
      <c r="B247" s="172"/>
      <c r="C247" s="173" t="s">
        <v>832</v>
      </c>
      <c r="D247" s="174" t="s">
        <v>833</v>
      </c>
      <c r="E247" s="179">
        <v>2020</v>
      </c>
      <c r="F247" s="176">
        <v>43921</v>
      </c>
      <c r="G247" s="180">
        <v>0</v>
      </c>
      <c r="H247" s="180">
        <v>0</v>
      </c>
    </row>
    <row r="248" spans="1:8" x14ac:dyDescent="0.2">
      <c r="A248" s="171">
        <v>246</v>
      </c>
      <c r="B248" s="172"/>
      <c r="C248" s="173" t="s">
        <v>2049</v>
      </c>
      <c r="D248" s="174" t="s">
        <v>2050</v>
      </c>
      <c r="E248" s="179">
        <v>2020</v>
      </c>
      <c r="F248" s="176">
        <v>43921</v>
      </c>
      <c r="G248" s="180">
        <v>0</v>
      </c>
      <c r="H248" s="181">
        <v>41580</v>
      </c>
    </row>
    <row r="249" spans="1:8" x14ac:dyDescent="0.2">
      <c r="A249" s="171">
        <v>247</v>
      </c>
      <c r="B249" s="172" t="s">
        <v>521</v>
      </c>
      <c r="C249" s="173" t="s">
        <v>834</v>
      </c>
      <c r="D249" s="174" t="s">
        <v>835</v>
      </c>
      <c r="E249" s="179">
        <v>2020</v>
      </c>
      <c r="F249" s="176">
        <v>43921</v>
      </c>
      <c r="G249" s="180">
        <v>7106</v>
      </c>
      <c r="H249" s="177">
        <v>28923</v>
      </c>
    </row>
    <row r="250" spans="1:8" x14ac:dyDescent="0.2">
      <c r="A250" s="171">
        <v>248</v>
      </c>
      <c r="B250" s="172"/>
      <c r="C250" s="173" t="s">
        <v>836</v>
      </c>
      <c r="D250" s="174" t="s">
        <v>837</v>
      </c>
      <c r="E250" s="179">
        <v>2020</v>
      </c>
      <c r="F250" s="176">
        <v>43921</v>
      </c>
      <c r="G250" s="177">
        <v>0</v>
      </c>
      <c r="H250" s="177">
        <v>0</v>
      </c>
    </row>
    <row r="251" spans="1:8" x14ac:dyDescent="0.2">
      <c r="A251" s="171">
        <v>249</v>
      </c>
      <c r="B251" s="172" t="s">
        <v>583</v>
      </c>
      <c r="C251" s="173" t="s">
        <v>838</v>
      </c>
      <c r="D251" s="174" t="s">
        <v>839</v>
      </c>
      <c r="E251" s="179">
        <v>2020</v>
      </c>
      <c r="F251" s="176">
        <v>43921</v>
      </c>
      <c r="G251" s="177">
        <v>7526</v>
      </c>
      <c r="H251" s="177">
        <v>12657</v>
      </c>
    </row>
    <row r="252" spans="1:8" x14ac:dyDescent="0.2">
      <c r="A252" s="171">
        <v>250</v>
      </c>
      <c r="B252" s="172"/>
      <c r="C252" s="173" t="s">
        <v>840</v>
      </c>
      <c r="D252" s="174" t="s">
        <v>841</v>
      </c>
      <c r="E252" s="179">
        <v>2020</v>
      </c>
      <c r="F252" s="176">
        <v>43921</v>
      </c>
      <c r="G252" s="180">
        <v>0</v>
      </c>
      <c r="H252" s="177">
        <v>0</v>
      </c>
    </row>
    <row r="253" spans="1:8" x14ac:dyDescent="0.2">
      <c r="A253" s="171">
        <v>251</v>
      </c>
      <c r="B253" s="172"/>
      <c r="C253" s="173" t="s">
        <v>842</v>
      </c>
      <c r="D253" s="174" t="s">
        <v>843</v>
      </c>
      <c r="E253" s="179">
        <v>2020</v>
      </c>
      <c r="F253" s="176">
        <v>43921</v>
      </c>
      <c r="G253" s="177">
        <v>0</v>
      </c>
      <c r="H253" s="177">
        <v>0</v>
      </c>
    </row>
    <row r="254" spans="1:8" x14ac:dyDescent="0.2">
      <c r="A254" s="171">
        <v>252</v>
      </c>
      <c r="B254" s="172"/>
      <c r="C254" s="173" t="s">
        <v>264</v>
      </c>
      <c r="D254" s="174" t="s">
        <v>2051</v>
      </c>
      <c r="E254" s="179">
        <v>2020</v>
      </c>
      <c r="F254" s="176">
        <v>43921</v>
      </c>
      <c r="G254" s="177">
        <v>0</v>
      </c>
      <c r="H254" s="181">
        <v>888765</v>
      </c>
    </row>
    <row r="255" spans="1:8" x14ac:dyDescent="0.2">
      <c r="A255" s="171">
        <v>253</v>
      </c>
      <c r="B255" s="172" t="s">
        <v>521</v>
      </c>
      <c r="C255" s="173" t="s">
        <v>844</v>
      </c>
      <c r="D255" s="174" t="s">
        <v>845</v>
      </c>
      <c r="E255" s="179">
        <v>2020</v>
      </c>
      <c r="F255" s="176">
        <v>43921</v>
      </c>
      <c r="G255" s="180">
        <v>0</v>
      </c>
      <c r="H255" s="180">
        <v>0</v>
      </c>
    </row>
    <row r="256" spans="1:8" x14ac:dyDescent="0.2">
      <c r="A256" s="171">
        <v>254</v>
      </c>
      <c r="B256" s="182"/>
      <c r="C256" s="173" t="s">
        <v>846</v>
      </c>
      <c r="D256" s="174" t="s">
        <v>847</v>
      </c>
      <c r="E256" s="179">
        <v>2020</v>
      </c>
      <c r="F256" s="176">
        <v>43921</v>
      </c>
      <c r="G256" s="180">
        <v>0</v>
      </c>
      <c r="H256" s="180">
        <v>0</v>
      </c>
    </row>
    <row r="257" spans="1:8" x14ac:dyDescent="0.2">
      <c r="A257" s="171">
        <v>255</v>
      </c>
      <c r="B257" s="172" t="s">
        <v>583</v>
      </c>
      <c r="C257" s="173" t="s">
        <v>848</v>
      </c>
      <c r="D257" s="174" t="s">
        <v>849</v>
      </c>
      <c r="E257" s="179">
        <v>2020</v>
      </c>
      <c r="F257" s="176">
        <v>43921</v>
      </c>
      <c r="G257" s="180">
        <v>18825</v>
      </c>
      <c r="H257" s="180">
        <v>65180</v>
      </c>
    </row>
    <row r="258" spans="1:8" x14ac:dyDescent="0.2">
      <c r="A258" s="171">
        <v>256</v>
      </c>
      <c r="B258" s="172"/>
      <c r="C258" s="173" t="s">
        <v>850</v>
      </c>
      <c r="D258" s="174" t="s">
        <v>851</v>
      </c>
      <c r="E258" s="179">
        <v>2020</v>
      </c>
      <c r="F258" s="176">
        <v>43921</v>
      </c>
      <c r="G258" s="180">
        <v>145305</v>
      </c>
      <c r="H258" s="180">
        <v>823585</v>
      </c>
    </row>
    <row r="259" spans="1:8" x14ac:dyDescent="0.2">
      <c r="A259" s="171">
        <v>257</v>
      </c>
      <c r="B259" s="172"/>
      <c r="C259" s="173" t="s">
        <v>2052</v>
      </c>
      <c r="D259" s="174" t="s">
        <v>2053</v>
      </c>
      <c r="E259" s="179">
        <v>2020</v>
      </c>
      <c r="F259" s="176">
        <v>43921</v>
      </c>
      <c r="G259" s="180">
        <v>0</v>
      </c>
      <c r="H259" s="181">
        <v>10411930</v>
      </c>
    </row>
    <row r="260" spans="1:8" x14ac:dyDescent="0.2">
      <c r="A260" s="171">
        <v>258</v>
      </c>
      <c r="B260" s="172" t="s">
        <v>521</v>
      </c>
      <c r="C260" s="173" t="s">
        <v>2054</v>
      </c>
      <c r="D260" s="174" t="s">
        <v>2055</v>
      </c>
      <c r="E260" s="179">
        <v>2020</v>
      </c>
      <c r="F260" s="176">
        <v>43921</v>
      </c>
      <c r="G260" s="180">
        <v>0</v>
      </c>
      <c r="H260" s="181">
        <v>127502</v>
      </c>
    </row>
    <row r="261" spans="1:8" x14ac:dyDescent="0.2">
      <c r="A261" s="171">
        <v>259</v>
      </c>
      <c r="B261" s="172" t="s">
        <v>521</v>
      </c>
      <c r="C261" s="173" t="s">
        <v>852</v>
      </c>
      <c r="D261" s="174" t="s">
        <v>853</v>
      </c>
      <c r="E261" s="179">
        <v>2020</v>
      </c>
      <c r="F261" s="176">
        <v>43921</v>
      </c>
      <c r="G261" s="180">
        <v>0</v>
      </c>
      <c r="H261" s="180">
        <v>0</v>
      </c>
    </row>
    <row r="262" spans="1:8" x14ac:dyDescent="0.2">
      <c r="A262" s="171">
        <v>260</v>
      </c>
      <c r="B262" s="172" t="s">
        <v>521</v>
      </c>
      <c r="C262" s="173" t="s">
        <v>854</v>
      </c>
      <c r="D262" s="174" t="s">
        <v>855</v>
      </c>
      <c r="E262" s="179">
        <v>2020</v>
      </c>
      <c r="F262" s="176">
        <v>43921</v>
      </c>
      <c r="G262" s="180">
        <v>28861</v>
      </c>
      <c r="H262" s="180">
        <v>127502</v>
      </c>
    </row>
    <row r="263" spans="1:8" x14ac:dyDescent="0.2">
      <c r="A263" s="171">
        <v>261</v>
      </c>
      <c r="B263" s="172"/>
      <c r="C263" s="173" t="s">
        <v>856</v>
      </c>
      <c r="D263" s="174" t="s">
        <v>857</v>
      </c>
      <c r="E263" s="179">
        <v>2020</v>
      </c>
      <c r="F263" s="176">
        <v>43921</v>
      </c>
      <c r="G263" s="180">
        <v>37500</v>
      </c>
      <c r="H263" s="180">
        <v>195496</v>
      </c>
    </row>
    <row r="264" spans="1:8" ht="21" x14ac:dyDescent="0.2">
      <c r="A264" s="171">
        <v>262</v>
      </c>
      <c r="B264" s="172" t="s">
        <v>583</v>
      </c>
      <c r="C264" s="173" t="s">
        <v>858</v>
      </c>
      <c r="D264" s="174" t="s">
        <v>859</v>
      </c>
      <c r="E264" s="179">
        <v>2020</v>
      </c>
      <c r="F264" s="176">
        <v>43921</v>
      </c>
      <c r="G264" s="180">
        <v>0</v>
      </c>
      <c r="H264" s="180">
        <v>0</v>
      </c>
    </row>
    <row r="265" spans="1:8" x14ac:dyDescent="0.2">
      <c r="A265" s="171">
        <v>263</v>
      </c>
      <c r="B265" s="182" t="s">
        <v>587</v>
      </c>
      <c r="C265" s="173" t="s">
        <v>860</v>
      </c>
      <c r="D265" s="174" t="s">
        <v>861</v>
      </c>
      <c r="E265" s="179">
        <v>2020</v>
      </c>
      <c r="F265" s="176">
        <v>43921</v>
      </c>
      <c r="G265" s="180">
        <v>0</v>
      </c>
      <c r="H265" s="180">
        <v>0</v>
      </c>
    </row>
    <row r="266" spans="1:8" x14ac:dyDescent="0.2">
      <c r="A266" s="171">
        <v>264</v>
      </c>
      <c r="B266" s="172"/>
      <c r="C266" s="173" t="s">
        <v>862</v>
      </c>
      <c r="D266" s="174" t="s">
        <v>863</v>
      </c>
      <c r="E266" s="179">
        <v>2020</v>
      </c>
      <c r="F266" s="176">
        <v>43921</v>
      </c>
      <c r="G266" s="180">
        <v>2223437</v>
      </c>
      <c r="H266" s="180">
        <v>9945556</v>
      </c>
    </row>
    <row r="267" spans="1:8" x14ac:dyDescent="0.2">
      <c r="A267" s="171">
        <v>265</v>
      </c>
      <c r="B267" s="172"/>
      <c r="C267" s="173" t="s">
        <v>864</v>
      </c>
      <c r="D267" s="174" t="s">
        <v>865</v>
      </c>
      <c r="E267" s="179">
        <v>2020</v>
      </c>
      <c r="F267" s="176">
        <v>43921</v>
      </c>
      <c r="G267" s="180">
        <v>4118</v>
      </c>
      <c r="H267" s="180">
        <v>143376</v>
      </c>
    </row>
    <row r="268" spans="1:8" x14ac:dyDescent="0.2">
      <c r="A268" s="171">
        <v>266</v>
      </c>
      <c r="B268" s="172"/>
      <c r="C268" s="173" t="s">
        <v>292</v>
      </c>
      <c r="D268" s="174" t="s">
        <v>2056</v>
      </c>
      <c r="E268" s="179">
        <v>2020</v>
      </c>
      <c r="F268" s="176">
        <v>43921</v>
      </c>
      <c r="G268" s="180">
        <v>0</v>
      </c>
      <c r="H268" s="178">
        <v>1973022</v>
      </c>
    </row>
    <row r="269" spans="1:8" x14ac:dyDescent="0.2">
      <c r="A269" s="171">
        <v>267</v>
      </c>
      <c r="B269" s="172"/>
      <c r="C269" s="173" t="s">
        <v>866</v>
      </c>
      <c r="D269" s="174" t="s">
        <v>867</v>
      </c>
      <c r="E269" s="179">
        <v>2020</v>
      </c>
      <c r="F269" s="176">
        <v>43921</v>
      </c>
      <c r="G269" s="177">
        <v>0</v>
      </c>
      <c r="H269" s="177">
        <v>0</v>
      </c>
    </row>
    <row r="270" spans="1:8" x14ac:dyDescent="0.2">
      <c r="A270" s="171">
        <v>268</v>
      </c>
      <c r="B270" s="172"/>
      <c r="C270" s="173" t="s">
        <v>868</v>
      </c>
      <c r="D270" s="174" t="s">
        <v>869</v>
      </c>
      <c r="E270" s="179">
        <v>2020</v>
      </c>
      <c r="F270" s="176">
        <v>43921</v>
      </c>
      <c r="G270" s="177">
        <v>129334</v>
      </c>
      <c r="H270" s="177">
        <v>801138</v>
      </c>
    </row>
    <row r="271" spans="1:8" x14ac:dyDescent="0.2">
      <c r="A271" s="171">
        <v>269</v>
      </c>
      <c r="B271" s="172"/>
      <c r="C271" s="173" t="s">
        <v>870</v>
      </c>
      <c r="D271" s="174" t="s">
        <v>871</v>
      </c>
      <c r="E271" s="179">
        <v>2020</v>
      </c>
      <c r="F271" s="176">
        <v>43921</v>
      </c>
      <c r="G271" s="180">
        <v>0</v>
      </c>
      <c r="H271" s="177">
        <v>0</v>
      </c>
    </row>
    <row r="272" spans="1:8" ht="21" x14ac:dyDescent="0.2">
      <c r="A272" s="171">
        <v>270</v>
      </c>
      <c r="B272" s="172"/>
      <c r="C272" s="173" t="s">
        <v>872</v>
      </c>
      <c r="D272" s="174" t="s">
        <v>873</v>
      </c>
      <c r="E272" s="179">
        <v>2020</v>
      </c>
      <c r="F272" s="176">
        <v>43921</v>
      </c>
      <c r="G272" s="180">
        <v>206472</v>
      </c>
      <c r="H272" s="177">
        <v>1072658</v>
      </c>
    </row>
    <row r="273" spans="1:8" ht="21" x14ac:dyDescent="0.2">
      <c r="A273" s="171">
        <v>271</v>
      </c>
      <c r="B273" s="172" t="s">
        <v>521</v>
      </c>
      <c r="C273" s="173" t="s">
        <v>874</v>
      </c>
      <c r="D273" s="174" t="s">
        <v>875</v>
      </c>
      <c r="E273" s="179">
        <v>2020</v>
      </c>
      <c r="F273" s="176">
        <v>43921</v>
      </c>
      <c r="G273" s="180">
        <v>0</v>
      </c>
      <c r="H273" s="177">
        <v>0</v>
      </c>
    </row>
    <row r="274" spans="1:8" x14ac:dyDescent="0.2">
      <c r="A274" s="171">
        <v>272</v>
      </c>
      <c r="B274" s="172"/>
      <c r="C274" s="173" t="s">
        <v>876</v>
      </c>
      <c r="D274" s="174" t="s">
        <v>877</v>
      </c>
      <c r="E274" s="179">
        <v>2020</v>
      </c>
      <c r="F274" s="176">
        <v>43921</v>
      </c>
      <c r="G274" s="177">
        <v>13885</v>
      </c>
      <c r="H274" s="177">
        <v>99226</v>
      </c>
    </row>
    <row r="275" spans="1:8" ht="21" x14ac:dyDescent="0.2">
      <c r="A275" s="171">
        <v>273</v>
      </c>
      <c r="B275" s="172" t="s">
        <v>521</v>
      </c>
      <c r="C275" s="173" t="s">
        <v>878</v>
      </c>
      <c r="D275" s="174" t="s">
        <v>879</v>
      </c>
      <c r="E275" s="179">
        <v>2020</v>
      </c>
      <c r="F275" s="176">
        <v>43921</v>
      </c>
      <c r="G275" s="180">
        <v>0</v>
      </c>
      <c r="H275" s="177">
        <v>0</v>
      </c>
    </row>
    <row r="276" spans="1:8" x14ac:dyDescent="0.2">
      <c r="A276" s="171">
        <v>274</v>
      </c>
      <c r="B276" s="172"/>
      <c r="C276" s="173" t="s">
        <v>2057</v>
      </c>
      <c r="D276" s="174" t="s">
        <v>2058</v>
      </c>
      <c r="E276" s="179">
        <v>2020</v>
      </c>
      <c r="F276" s="176">
        <v>43921</v>
      </c>
      <c r="G276" s="180">
        <v>0</v>
      </c>
      <c r="H276" s="181">
        <v>8155638</v>
      </c>
    </row>
    <row r="277" spans="1:8" x14ac:dyDescent="0.2">
      <c r="A277" s="171">
        <v>275</v>
      </c>
      <c r="B277" s="172"/>
      <c r="C277" s="173" t="s">
        <v>880</v>
      </c>
      <c r="D277" s="174" t="s">
        <v>881</v>
      </c>
      <c r="E277" s="179">
        <v>2020</v>
      </c>
      <c r="F277" s="176">
        <v>43921</v>
      </c>
      <c r="G277" s="180">
        <v>167500</v>
      </c>
      <c r="H277" s="180">
        <v>476649</v>
      </c>
    </row>
    <row r="278" spans="1:8" x14ac:dyDescent="0.2">
      <c r="A278" s="171">
        <v>276</v>
      </c>
      <c r="B278" s="172"/>
      <c r="C278" s="173" t="s">
        <v>882</v>
      </c>
      <c r="D278" s="174" t="s">
        <v>883</v>
      </c>
      <c r="E278" s="179">
        <v>2020</v>
      </c>
      <c r="F278" s="176">
        <v>43921</v>
      </c>
      <c r="G278" s="180">
        <v>0</v>
      </c>
      <c r="H278" s="180">
        <v>0</v>
      </c>
    </row>
    <row r="279" spans="1:8" x14ac:dyDescent="0.2">
      <c r="A279" s="171">
        <v>277</v>
      </c>
      <c r="B279" s="172"/>
      <c r="C279" s="173" t="s">
        <v>884</v>
      </c>
      <c r="D279" s="174" t="s">
        <v>885</v>
      </c>
      <c r="E279" s="179">
        <v>2020</v>
      </c>
      <c r="F279" s="176">
        <v>43921</v>
      </c>
      <c r="G279" s="180">
        <v>0</v>
      </c>
      <c r="H279" s="180">
        <v>0</v>
      </c>
    </row>
    <row r="280" spans="1:8" x14ac:dyDescent="0.2">
      <c r="A280" s="171">
        <v>278</v>
      </c>
      <c r="B280" s="172"/>
      <c r="C280" s="173" t="s">
        <v>886</v>
      </c>
      <c r="D280" s="174" t="s">
        <v>887</v>
      </c>
      <c r="E280" s="179">
        <v>2020</v>
      </c>
      <c r="F280" s="176">
        <v>43921</v>
      </c>
      <c r="G280" s="180">
        <v>0</v>
      </c>
      <c r="H280" s="180">
        <v>0</v>
      </c>
    </row>
    <row r="281" spans="1:8" x14ac:dyDescent="0.2">
      <c r="A281" s="171">
        <v>279</v>
      </c>
      <c r="B281" s="172"/>
      <c r="C281" s="173" t="s">
        <v>888</v>
      </c>
      <c r="D281" s="174" t="s">
        <v>889</v>
      </c>
      <c r="E281" s="179">
        <v>2020</v>
      </c>
      <c r="F281" s="176">
        <v>43921</v>
      </c>
      <c r="G281" s="177">
        <v>1708248</v>
      </c>
      <c r="H281" s="180">
        <v>6953534</v>
      </c>
    </row>
    <row r="282" spans="1:8" x14ac:dyDescent="0.2">
      <c r="A282" s="171">
        <v>280</v>
      </c>
      <c r="B282" s="172" t="s">
        <v>521</v>
      </c>
      <c r="C282" s="173" t="s">
        <v>890</v>
      </c>
      <c r="D282" s="174" t="s">
        <v>891</v>
      </c>
      <c r="E282" s="179">
        <v>2020</v>
      </c>
      <c r="F282" s="176">
        <v>43921</v>
      </c>
      <c r="G282" s="180">
        <v>87752</v>
      </c>
      <c r="H282" s="180">
        <v>725455</v>
      </c>
    </row>
    <row r="283" spans="1:8" x14ac:dyDescent="0.2">
      <c r="A283" s="171">
        <v>281</v>
      </c>
      <c r="B283" s="172" t="s">
        <v>521</v>
      </c>
      <c r="C283" s="173" t="s">
        <v>2260</v>
      </c>
      <c r="D283" s="174" t="s">
        <v>2261</v>
      </c>
      <c r="E283" s="179">
        <v>2020</v>
      </c>
      <c r="F283" s="176">
        <v>43921</v>
      </c>
      <c r="G283" s="177">
        <v>0</v>
      </c>
      <c r="H283" s="180">
        <v>0</v>
      </c>
    </row>
    <row r="284" spans="1:8" x14ac:dyDescent="0.2">
      <c r="A284" s="171">
        <v>282</v>
      </c>
      <c r="B284" s="172"/>
      <c r="C284" s="173" t="s">
        <v>2059</v>
      </c>
      <c r="D284" s="174" t="s">
        <v>2060</v>
      </c>
      <c r="E284" s="179">
        <v>2020</v>
      </c>
      <c r="F284" s="176">
        <v>43921</v>
      </c>
      <c r="G284" s="180">
        <v>0</v>
      </c>
      <c r="H284" s="181">
        <v>4412433</v>
      </c>
    </row>
    <row r="285" spans="1:8" x14ac:dyDescent="0.2">
      <c r="A285" s="171">
        <v>283</v>
      </c>
      <c r="B285" s="172" t="s">
        <v>521</v>
      </c>
      <c r="C285" s="173" t="s">
        <v>892</v>
      </c>
      <c r="D285" s="174" t="s">
        <v>893</v>
      </c>
      <c r="E285" s="179">
        <v>2020</v>
      </c>
      <c r="F285" s="176">
        <v>43921</v>
      </c>
      <c r="G285" s="180">
        <v>0</v>
      </c>
      <c r="H285" s="180">
        <v>0</v>
      </c>
    </row>
    <row r="286" spans="1:8" x14ac:dyDescent="0.2">
      <c r="A286" s="171">
        <v>284</v>
      </c>
      <c r="B286" s="172"/>
      <c r="C286" s="173" t="s">
        <v>894</v>
      </c>
      <c r="D286" s="174" t="s">
        <v>895</v>
      </c>
      <c r="E286" s="179">
        <v>2020</v>
      </c>
      <c r="F286" s="176">
        <v>43921</v>
      </c>
      <c r="G286" s="180">
        <v>0</v>
      </c>
      <c r="H286" s="180">
        <v>0</v>
      </c>
    </row>
    <row r="287" spans="1:8" ht="21" x14ac:dyDescent="0.2">
      <c r="A287" s="171">
        <v>285</v>
      </c>
      <c r="B287" s="172"/>
      <c r="C287" s="173" t="s">
        <v>2061</v>
      </c>
      <c r="D287" s="174" t="s">
        <v>2062</v>
      </c>
      <c r="E287" s="179">
        <v>2020</v>
      </c>
      <c r="F287" s="176">
        <v>43921</v>
      </c>
      <c r="G287" s="180">
        <v>0</v>
      </c>
      <c r="H287" s="181">
        <v>4394870</v>
      </c>
    </row>
    <row r="288" spans="1:8" x14ac:dyDescent="0.2">
      <c r="A288" s="171">
        <v>286</v>
      </c>
      <c r="B288" s="172"/>
      <c r="C288" s="173" t="s">
        <v>896</v>
      </c>
      <c r="D288" s="174" t="s">
        <v>897</v>
      </c>
      <c r="E288" s="179">
        <v>2020</v>
      </c>
      <c r="F288" s="176">
        <v>43921</v>
      </c>
      <c r="G288" s="180">
        <v>0</v>
      </c>
      <c r="H288" s="180">
        <v>1901899</v>
      </c>
    </row>
    <row r="289" spans="1:8" x14ac:dyDescent="0.2">
      <c r="A289" s="171">
        <v>287</v>
      </c>
      <c r="B289" s="172"/>
      <c r="C289" s="173" t="s">
        <v>898</v>
      </c>
      <c r="D289" s="174" t="s">
        <v>899</v>
      </c>
      <c r="E289" s="179">
        <v>2020</v>
      </c>
      <c r="F289" s="176">
        <v>43921</v>
      </c>
      <c r="G289" s="180">
        <v>0</v>
      </c>
      <c r="H289" s="180">
        <v>0</v>
      </c>
    </row>
    <row r="290" spans="1:8" x14ac:dyDescent="0.2">
      <c r="A290" s="171">
        <v>288</v>
      </c>
      <c r="B290" s="172"/>
      <c r="C290" s="173" t="s">
        <v>900</v>
      </c>
      <c r="D290" s="174" t="s">
        <v>901</v>
      </c>
      <c r="E290" s="179">
        <v>2020</v>
      </c>
      <c r="F290" s="176">
        <v>43921</v>
      </c>
      <c r="G290" s="180">
        <v>0</v>
      </c>
      <c r="H290" s="180">
        <v>490101</v>
      </c>
    </row>
    <row r="291" spans="1:8" x14ac:dyDescent="0.2">
      <c r="A291" s="171">
        <v>289</v>
      </c>
      <c r="B291" s="172"/>
      <c r="C291" s="173" t="s">
        <v>393</v>
      </c>
      <c r="D291" s="174" t="s">
        <v>902</v>
      </c>
      <c r="E291" s="179">
        <v>2020</v>
      </c>
      <c r="F291" s="176">
        <v>43921</v>
      </c>
      <c r="G291" s="180">
        <v>0</v>
      </c>
      <c r="H291" s="180">
        <v>0</v>
      </c>
    </row>
    <row r="292" spans="1:8" x14ac:dyDescent="0.2">
      <c r="A292" s="171">
        <v>290</v>
      </c>
      <c r="B292" s="172"/>
      <c r="C292" s="173" t="s">
        <v>903</v>
      </c>
      <c r="D292" s="174" t="s">
        <v>904</v>
      </c>
      <c r="E292" s="179">
        <v>2020</v>
      </c>
      <c r="F292" s="176">
        <v>43921</v>
      </c>
      <c r="G292" s="180">
        <v>0</v>
      </c>
      <c r="H292" s="180">
        <v>0</v>
      </c>
    </row>
    <row r="293" spans="1:8" x14ac:dyDescent="0.2">
      <c r="A293" s="171">
        <v>291</v>
      </c>
      <c r="B293" s="172"/>
      <c r="C293" s="173" t="s">
        <v>905</v>
      </c>
      <c r="D293" s="174" t="s">
        <v>906</v>
      </c>
      <c r="E293" s="179">
        <v>2020</v>
      </c>
      <c r="F293" s="176">
        <v>43921</v>
      </c>
      <c r="G293" s="180">
        <v>211796</v>
      </c>
      <c r="H293" s="180">
        <v>2002870</v>
      </c>
    </row>
    <row r="294" spans="1:8" x14ac:dyDescent="0.2">
      <c r="A294" s="171">
        <v>292</v>
      </c>
      <c r="B294" s="172"/>
      <c r="C294" s="173" t="s">
        <v>2063</v>
      </c>
      <c r="D294" s="174" t="s">
        <v>2064</v>
      </c>
      <c r="E294" s="179">
        <v>2020</v>
      </c>
      <c r="F294" s="176">
        <v>43921</v>
      </c>
      <c r="G294" s="180">
        <v>0</v>
      </c>
      <c r="H294" s="181">
        <v>17563</v>
      </c>
    </row>
    <row r="295" spans="1:8" ht="21" x14ac:dyDescent="0.2">
      <c r="A295" s="171">
        <v>293</v>
      </c>
      <c r="B295" s="172" t="s">
        <v>521</v>
      </c>
      <c r="C295" s="173" t="s">
        <v>907</v>
      </c>
      <c r="D295" s="174" t="s">
        <v>908</v>
      </c>
      <c r="E295" s="179">
        <v>2020</v>
      </c>
      <c r="F295" s="176">
        <v>43921</v>
      </c>
      <c r="G295" s="180">
        <v>71014</v>
      </c>
      <c r="H295" s="180">
        <v>17563</v>
      </c>
    </row>
    <row r="296" spans="1:8" ht="21" x14ac:dyDescent="0.2">
      <c r="A296" s="171">
        <v>294</v>
      </c>
      <c r="B296" s="172"/>
      <c r="C296" s="173" t="s">
        <v>909</v>
      </c>
      <c r="D296" s="174" t="s">
        <v>910</v>
      </c>
      <c r="E296" s="179">
        <v>2020</v>
      </c>
      <c r="F296" s="176">
        <v>43921</v>
      </c>
      <c r="G296" s="180">
        <v>0</v>
      </c>
      <c r="H296" s="180">
        <v>0</v>
      </c>
    </row>
    <row r="297" spans="1:8" ht="21" x14ac:dyDescent="0.2">
      <c r="A297" s="171">
        <v>295</v>
      </c>
      <c r="B297" s="172" t="s">
        <v>587</v>
      </c>
      <c r="C297" s="173" t="s">
        <v>911</v>
      </c>
      <c r="D297" s="174" t="s">
        <v>912</v>
      </c>
      <c r="E297" s="179">
        <v>2020</v>
      </c>
      <c r="F297" s="176">
        <v>43921</v>
      </c>
      <c r="G297" s="180">
        <v>15752</v>
      </c>
      <c r="H297" s="180">
        <v>0</v>
      </c>
    </row>
    <row r="298" spans="1:8" x14ac:dyDescent="0.2">
      <c r="A298" s="171">
        <v>296</v>
      </c>
      <c r="B298" s="172"/>
      <c r="C298" s="173" t="s">
        <v>2065</v>
      </c>
      <c r="D298" s="174" t="s">
        <v>2066</v>
      </c>
      <c r="E298" s="179">
        <v>2020</v>
      </c>
      <c r="F298" s="176">
        <v>43921</v>
      </c>
      <c r="G298" s="180">
        <v>0</v>
      </c>
      <c r="H298" s="181">
        <v>6757654</v>
      </c>
    </row>
    <row r="299" spans="1:8" ht="21" x14ac:dyDescent="0.2">
      <c r="A299" s="171">
        <v>297</v>
      </c>
      <c r="B299" s="172" t="s">
        <v>521</v>
      </c>
      <c r="C299" s="173" t="s">
        <v>913</v>
      </c>
      <c r="D299" s="174" t="s">
        <v>914</v>
      </c>
      <c r="E299" s="179">
        <v>2020</v>
      </c>
      <c r="F299" s="176">
        <v>43921</v>
      </c>
      <c r="G299" s="180">
        <v>45000</v>
      </c>
      <c r="H299" s="180">
        <v>198144</v>
      </c>
    </row>
    <row r="300" spans="1:8" ht="21" x14ac:dyDescent="0.2">
      <c r="A300" s="171">
        <v>298</v>
      </c>
      <c r="B300" s="172"/>
      <c r="C300" s="173" t="s">
        <v>915</v>
      </c>
      <c r="D300" s="174" t="s">
        <v>916</v>
      </c>
      <c r="E300" s="179">
        <v>2020</v>
      </c>
      <c r="F300" s="176">
        <v>43921</v>
      </c>
      <c r="G300" s="180">
        <v>214790</v>
      </c>
      <c r="H300" s="180">
        <v>1079581</v>
      </c>
    </row>
    <row r="301" spans="1:8" x14ac:dyDescent="0.2">
      <c r="A301" s="171">
        <v>299</v>
      </c>
      <c r="B301" s="172" t="s">
        <v>587</v>
      </c>
      <c r="C301" s="173" t="s">
        <v>917</v>
      </c>
      <c r="D301" s="174" t="s">
        <v>918</v>
      </c>
      <c r="E301" s="179">
        <v>2020</v>
      </c>
      <c r="F301" s="176">
        <v>43921</v>
      </c>
      <c r="G301" s="180">
        <v>0</v>
      </c>
      <c r="H301" s="180">
        <v>16933</v>
      </c>
    </row>
    <row r="302" spans="1:8" x14ac:dyDescent="0.2">
      <c r="A302" s="171">
        <v>300</v>
      </c>
      <c r="B302" s="172"/>
      <c r="C302" s="173" t="s">
        <v>919</v>
      </c>
      <c r="D302" s="174" t="s">
        <v>920</v>
      </c>
      <c r="E302" s="179">
        <v>2020</v>
      </c>
      <c r="F302" s="176">
        <v>43921</v>
      </c>
      <c r="G302" s="180">
        <v>897500</v>
      </c>
      <c r="H302" s="180">
        <v>5462996</v>
      </c>
    </row>
    <row r="303" spans="1:8" x14ac:dyDescent="0.2">
      <c r="A303" s="171">
        <v>301</v>
      </c>
      <c r="B303" s="172"/>
      <c r="C303" s="173" t="s">
        <v>921</v>
      </c>
      <c r="D303" s="174" t="s">
        <v>922</v>
      </c>
      <c r="E303" s="179">
        <v>2020</v>
      </c>
      <c r="F303" s="176">
        <v>43921</v>
      </c>
      <c r="G303" s="180">
        <v>0</v>
      </c>
      <c r="H303" s="180">
        <v>0</v>
      </c>
    </row>
    <row r="304" spans="1:8" x14ac:dyDescent="0.2">
      <c r="A304" s="171">
        <v>302</v>
      </c>
      <c r="B304" s="172" t="s">
        <v>521</v>
      </c>
      <c r="C304" s="173" t="s">
        <v>923</v>
      </c>
      <c r="D304" s="174" t="s">
        <v>924</v>
      </c>
      <c r="E304" s="179">
        <v>2020</v>
      </c>
      <c r="F304" s="176">
        <v>43921</v>
      </c>
      <c r="G304" s="180">
        <v>0</v>
      </c>
      <c r="H304" s="180">
        <v>0</v>
      </c>
    </row>
    <row r="305" spans="1:8" x14ac:dyDescent="0.2">
      <c r="A305" s="171">
        <v>303</v>
      </c>
      <c r="B305" s="172" t="s">
        <v>587</v>
      </c>
      <c r="C305" s="173" t="s">
        <v>925</v>
      </c>
      <c r="D305" s="174" t="s">
        <v>926</v>
      </c>
      <c r="E305" s="179">
        <v>2020</v>
      </c>
      <c r="F305" s="176">
        <v>43921</v>
      </c>
      <c r="G305" s="180">
        <v>0</v>
      </c>
      <c r="H305" s="180">
        <v>0</v>
      </c>
    </row>
    <row r="306" spans="1:8" x14ac:dyDescent="0.2">
      <c r="A306" s="171">
        <v>304</v>
      </c>
      <c r="B306" s="172" t="s">
        <v>583</v>
      </c>
      <c r="C306" s="173" t="s">
        <v>927</v>
      </c>
      <c r="D306" s="174" t="s">
        <v>928</v>
      </c>
      <c r="E306" s="179">
        <v>2020</v>
      </c>
      <c r="F306" s="176">
        <v>43921</v>
      </c>
      <c r="G306" s="180">
        <v>0</v>
      </c>
      <c r="H306" s="180">
        <v>0</v>
      </c>
    </row>
    <row r="307" spans="1:8" x14ac:dyDescent="0.2">
      <c r="A307" s="171">
        <v>305</v>
      </c>
      <c r="B307" s="172"/>
      <c r="C307" s="173" t="s">
        <v>2067</v>
      </c>
      <c r="D307" s="174" t="s">
        <v>2068</v>
      </c>
      <c r="E307" s="179">
        <v>2020</v>
      </c>
      <c r="F307" s="176">
        <v>43921</v>
      </c>
      <c r="G307" s="180">
        <v>0</v>
      </c>
      <c r="H307" s="181">
        <v>26816240</v>
      </c>
    </row>
    <row r="308" spans="1:8" x14ac:dyDescent="0.2">
      <c r="A308" s="171">
        <v>306</v>
      </c>
      <c r="B308" s="172"/>
      <c r="C308" s="173" t="s">
        <v>2069</v>
      </c>
      <c r="D308" s="174" t="s">
        <v>2070</v>
      </c>
      <c r="E308" s="179">
        <v>2020</v>
      </c>
      <c r="F308" s="176">
        <v>43921</v>
      </c>
      <c r="G308" s="180">
        <v>0</v>
      </c>
      <c r="H308" s="181">
        <v>24161094</v>
      </c>
    </row>
    <row r="309" spans="1:8" x14ac:dyDescent="0.2">
      <c r="A309" s="171">
        <v>307</v>
      </c>
      <c r="B309" s="172"/>
      <c r="C309" s="173" t="s">
        <v>301</v>
      </c>
      <c r="D309" s="174" t="s">
        <v>929</v>
      </c>
      <c r="E309" s="179">
        <v>2020</v>
      </c>
      <c r="F309" s="176">
        <v>43921</v>
      </c>
      <c r="G309" s="180">
        <v>189804</v>
      </c>
      <c r="H309" s="180">
        <v>484651</v>
      </c>
    </row>
    <row r="310" spans="1:8" x14ac:dyDescent="0.2">
      <c r="A310" s="171">
        <v>308</v>
      </c>
      <c r="B310" s="172"/>
      <c r="C310" s="173" t="s">
        <v>304</v>
      </c>
      <c r="D310" s="174" t="s">
        <v>930</v>
      </c>
      <c r="E310" s="179">
        <v>2020</v>
      </c>
      <c r="F310" s="176">
        <v>43921</v>
      </c>
      <c r="G310" s="180">
        <v>824485</v>
      </c>
      <c r="H310" s="180">
        <v>4232474</v>
      </c>
    </row>
    <row r="311" spans="1:8" x14ac:dyDescent="0.2">
      <c r="A311" s="171">
        <v>309</v>
      </c>
      <c r="B311" s="172"/>
      <c r="C311" s="173" t="s">
        <v>1753</v>
      </c>
      <c r="D311" s="174" t="s">
        <v>1756</v>
      </c>
      <c r="E311" s="179">
        <v>2020</v>
      </c>
      <c r="F311" s="176">
        <v>43921</v>
      </c>
      <c r="G311" s="180">
        <v>0</v>
      </c>
      <c r="H311" s="181">
        <v>1728975</v>
      </c>
    </row>
    <row r="312" spans="1:8" x14ac:dyDescent="0.2">
      <c r="A312" s="171">
        <v>310</v>
      </c>
      <c r="B312" s="172"/>
      <c r="C312" s="173" t="s">
        <v>931</v>
      </c>
      <c r="D312" s="174" t="s">
        <v>932</v>
      </c>
      <c r="E312" s="179">
        <v>2020</v>
      </c>
      <c r="F312" s="176">
        <v>43921</v>
      </c>
      <c r="G312" s="180">
        <v>45418</v>
      </c>
      <c r="H312" s="177">
        <v>241950</v>
      </c>
    </row>
    <row r="313" spans="1:8" x14ac:dyDescent="0.2">
      <c r="A313" s="171">
        <v>311</v>
      </c>
      <c r="B313" s="172"/>
      <c r="C313" s="173" t="s">
        <v>933</v>
      </c>
      <c r="D313" s="174" t="s">
        <v>934</v>
      </c>
      <c r="E313" s="179">
        <v>2020</v>
      </c>
      <c r="F313" s="176">
        <v>43921</v>
      </c>
      <c r="G313" s="177">
        <v>413811</v>
      </c>
      <c r="H313" s="180">
        <v>1487025</v>
      </c>
    </row>
    <row r="314" spans="1:8" x14ac:dyDescent="0.2">
      <c r="A314" s="171">
        <v>312</v>
      </c>
      <c r="B314" s="172"/>
      <c r="C314" s="173" t="s">
        <v>308</v>
      </c>
      <c r="D314" s="174" t="s">
        <v>935</v>
      </c>
      <c r="E314" s="179">
        <v>2020</v>
      </c>
      <c r="F314" s="176">
        <v>43921</v>
      </c>
      <c r="G314" s="180">
        <v>0</v>
      </c>
      <c r="H314" s="180">
        <v>0</v>
      </c>
    </row>
    <row r="315" spans="1:8" x14ac:dyDescent="0.2">
      <c r="A315" s="171">
        <v>313</v>
      </c>
      <c r="B315" s="172"/>
      <c r="C315" s="173" t="s">
        <v>311</v>
      </c>
      <c r="D315" s="174" t="s">
        <v>936</v>
      </c>
      <c r="E315" s="179">
        <v>2020</v>
      </c>
      <c r="F315" s="176">
        <v>43921</v>
      </c>
      <c r="G315" s="180">
        <v>0</v>
      </c>
      <c r="H315" s="180">
        <v>0</v>
      </c>
    </row>
    <row r="316" spans="1:8" x14ac:dyDescent="0.2">
      <c r="A316" s="171">
        <v>314</v>
      </c>
      <c r="B316" s="172"/>
      <c r="C316" s="173" t="s">
        <v>314</v>
      </c>
      <c r="D316" s="174" t="s">
        <v>937</v>
      </c>
      <c r="E316" s="179">
        <v>2020</v>
      </c>
      <c r="F316" s="176">
        <v>43921</v>
      </c>
      <c r="G316" s="180">
        <v>0</v>
      </c>
      <c r="H316" s="180">
        <v>0</v>
      </c>
    </row>
    <row r="317" spans="1:8" x14ac:dyDescent="0.2">
      <c r="A317" s="171">
        <v>315</v>
      </c>
      <c r="B317" s="172"/>
      <c r="C317" s="173" t="s">
        <v>317</v>
      </c>
      <c r="D317" s="174" t="s">
        <v>938</v>
      </c>
      <c r="E317" s="179">
        <v>2020</v>
      </c>
      <c r="F317" s="176">
        <v>43921</v>
      </c>
      <c r="G317" s="180">
        <v>75501</v>
      </c>
      <c r="H317" s="180">
        <v>924790</v>
      </c>
    </row>
    <row r="318" spans="1:8" x14ac:dyDescent="0.2">
      <c r="A318" s="171">
        <v>316</v>
      </c>
      <c r="B318" s="172"/>
      <c r="C318" s="173" t="s">
        <v>320</v>
      </c>
      <c r="D318" s="174" t="s">
        <v>939</v>
      </c>
      <c r="E318" s="179">
        <v>2020</v>
      </c>
      <c r="F318" s="176">
        <v>43921</v>
      </c>
      <c r="G318" s="180">
        <v>162971</v>
      </c>
      <c r="H318" s="180">
        <v>741763</v>
      </c>
    </row>
    <row r="319" spans="1:8" x14ac:dyDescent="0.2">
      <c r="A319" s="171">
        <v>317</v>
      </c>
      <c r="B319" s="172"/>
      <c r="C319" s="173" t="s">
        <v>323</v>
      </c>
      <c r="D319" s="174" t="s">
        <v>940</v>
      </c>
      <c r="E319" s="179">
        <v>2020</v>
      </c>
      <c r="F319" s="176">
        <v>43921</v>
      </c>
      <c r="G319" s="180">
        <v>769663</v>
      </c>
      <c r="H319" s="180">
        <v>4741013</v>
      </c>
    </row>
    <row r="320" spans="1:8" x14ac:dyDescent="0.2">
      <c r="A320" s="171">
        <v>318</v>
      </c>
      <c r="B320" s="172"/>
      <c r="C320" s="173" t="s">
        <v>326</v>
      </c>
      <c r="D320" s="174" t="s">
        <v>941</v>
      </c>
      <c r="E320" s="179">
        <v>2020</v>
      </c>
      <c r="F320" s="176">
        <v>43921</v>
      </c>
      <c r="G320" s="180">
        <v>452307</v>
      </c>
      <c r="H320" s="180">
        <v>2859110</v>
      </c>
    </row>
    <row r="321" spans="1:8" x14ac:dyDescent="0.2">
      <c r="A321" s="171">
        <v>319</v>
      </c>
      <c r="B321" s="172"/>
      <c r="C321" s="173" t="s">
        <v>2071</v>
      </c>
      <c r="D321" s="174" t="s">
        <v>2072</v>
      </c>
      <c r="E321" s="179">
        <v>2020</v>
      </c>
      <c r="F321" s="176">
        <v>43921</v>
      </c>
      <c r="G321" s="180">
        <v>0</v>
      </c>
      <c r="H321" s="181">
        <v>394849</v>
      </c>
    </row>
    <row r="322" spans="1:8" x14ac:dyDescent="0.2">
      <c r="A322" s="171">
        <v>320</v>
      </c>
      <c r="B322" s="172"/>
      <c r="C322" s="173" t="s">
        <v>329</v>
      </c>
      <c r="D322" s="174" t="s">
        <v>942</v>
      </c>
      <c r="E322" s="179">
        <v>2020</v>
      </c>
      <c r="F322" s="176">
        <v>43921</v>
      </c>
      <c r="G322" s="180">
        <v>0</v>
      </c>
      <c r="H322" s="180">
        <v>0</v>
      </c>
    </row>
    <row r="323" spans="1:8" x14ac:dyDescent="0.2">
      <c r="A323" s="171">
        <v>321</v>
      </c>
      <c r="B323" s="172"/>
      <c r="C323" s="173" t="s">
        <v>334</v>
      </c>
      <c r="D323" s="174" t="s">
        <v>943</v>
      </c>
      <c r="E323" s="179">
        <v>2020</v>
      </c>
      <c r="F323" s="176">
        <v>43921</v>
      </c>
      <c r="G323" s="180">
        <v>60397</v>
      </c>
      <c r="H323" s="180">
        <v>394849</v>
      </c>
    </row>
    <row r="324" spans="1:8" x14ac:dyDescent="0.2">
      <c r="A324" s="171">
        <v>322</v>
      </c>
      <c r="B324" s="172"/>
      <c r="C324" s="173" t="s">
        <v>337</v>
      </c>
      <c r="D324" s="174" t="s">
        <v>2073</v>
      </c>
      <c r="E324" s="179">
        <v>2020</v>
      </c>
      <c r="F324" s="176">
        <v>43921</v>
      </c>
      <c r="G324" s="180">
        <v>0</v>
      </c>
      <c r="H324" s="181">
        <v>8053469</v>
      </c>
    </row>
    <row r="325" spans="1:8" x14ac:dyDescent="0.2">
      <c r="A325" s="171">
        <v>323</v>
      </c>
      <c r="B325" s="172" t="s">
        <v>521</v>
      </c>
      <c r="C325" s="173" t="s">
        <v>944</v>
      </c>
      <c r="D325" s="174" t="s">
        <v>945</v>
      </c>
      <c r="E325" s="179">
        <v>2020</v>
      </c>
      <c r="F325" s="176">
        <v>43921</v>
      </c>
      <c r="G325" s="180">
        <v>0</v>
      </c>
      <c r="H325" s="180">
        <v>0</v>
      </c>
    </row>
    <row r="326" spans="1:8" x14ac:dyDescent="0.2">
      <c r="A326" s="171">
        <v>324</v>
      </c>
      <c r="B326" s="172"/>
      <c r="C326" s="173" t="s">
        <v>946</v>
      </c>
      <c r="D326" s="174" t="s">
        <v>947</v>
      </c>
      <c r="E326" s="179">
        <v>2020</v>
      </c>
      <c r="F326" s="176">
        <v>43921</v>
      </c>
      <c r="G326" s="180">
        <v>14000</v>
      </c>
      <c r="H326" s="180">
        <v>15000</v>
      </c>
    </row>
    <row r="327" spans="1:8" x14ac:dyDescent="0.2">
      <c r="A327" s="171">
        <v>325</v>
      </c>
      <c r="B327" s="172"/>
      <c r="C327" s="173" t="s">
        <v>948</v>
      </c>
      <c r="D327" s="174" t="s">
        <v>949</v>
      </c>
      <c r="E327" s="179">
        <v>2020</v>
      </c>
      <c r="F327" s="176">
        <v>43921</v>
      </c>
      <c r="G327" s="180">
        <v>807395</v>
      </c>
      <c r="H327" s="180">
        <v>8038469</v>
      </c>
    </row>
    <row r="328" spans="1:8" x14ac:dyDescent="0.2">
      <c r="A328" s="171">
        <v>326</v>
      </c>
      <c r="B328" s="172"/>
      <c r="C328" s="173" t="s">
        <v>2074</v>
      </c>
      <c r="D328" s="174" t="s">
        <v>2075</v>
      </c>
      <c r="E328" s="179">
        <v>2020</v>
      </c>
      <c r="F328" s="176">
        <v>43921</v>
      </c>
      <c r="G328" s="180">
        <v>0</v>
      </c>
      <c r="H328" s="181">
        <v>2623403</v>
      </c>
    </row>
    <row r="329" spans="1:8" x14ac:dyDescent="0.2">
      <c r="A329" s="171">
        <v>327</v>
      </c>
      <c r="B329" s="172" t="s">
        <v>521</v>
      </c>
      <c r="C329" s="173" t="s">
        <v>950</v>
      </c>
      <c r="D329" s="174" t="s">
        <v>951</v>
      </c>
      <c r="E329" s="179">
        <v>2020</v>
      </c>
      <c r="F329" s="176">
        <v>43921</v>
      </c>
      <c r="G329" s="180">
        <v>0</v>
      </c>
      <c r="H329" s="180">
        <v>0</v>
      </c>
    </row>
    <row r="330" spans="1:8" x14ac:dyDescent="0.2">
      <c r="A330" s="171">
        <v>328</v>
      </c>
      <c r="B330" s="172"/>
      <c r="C330" s="173" t="s">
        <v>952</v>
      </c>
      <c r="D330" s="174" t="s">
        <v>953</v>
      </c>
      <c r="E330" s="179">
        <v>2020</v>
      </c>
      <c r="F330" s="176">
        <v>43921</v>
      </c>
      <c r="G330" s="180">
        <v>0</v>
      </c>
      <c r="H330" s="180">
        <v>0</v>
      </c>
    </row>
    <row r="331" spans="1:8" x14ac:dyDescent="0.2">
      <c r="A331" s="171">
        <v>329</v>
      </c>
      <c r="B331" s="172"/>
      <c r="C331" s="173" t="s">
        <v>2076</v>
      </c>
      <c r="D331" s="174" t="s">
        <v>2077</v>
      </c>
      <c r="E331" s="179">
        <v>2020</v>
      </c>
      <c r="F331" s="176">
        <v>43921</v>
      </c>
      <c r="G331" s="180">
        <v>0</v>
      </c>
      <c r="H331" s="181">
        <v>2593299</v>
      </c>
    </row>
    <row r="332" spans="1:8" x14ac:dyDescent="0.2">
      <c r="A332" s="171">
        <v>330</v>
      </c>
      <c r="B332" s="172"/>
      <c r="C332" s="173" t="s">
        <v>954</v>
      </c>
      <c r="D332" s="174" t="s">
        <v>955</v>
      </c>
      <c r="E332" s="179">
        <v>2020</v>
      </c>
      <c r="F332" s="176">
        <v>43921</v>
      </c>
      <c r="G332" s="180">
        <v>0</v>
      </c>
      <c r="H332" s="180">
        <v>0</v>
      </c>
    </row>
    <row r="333" spans="1:8" x14ac:dyDescent="0.2">
      <c r="A333" s="171">
        <v>331</v>
      </c>
      <c r="B333" s="172"/>
      <c r="C333" s="173" t="s">
        <v>956</v>
      </c>
      <c r="D333" s="174" t="s">
        <v>957</v>
      </c>
      <c r="E333" s="179">
        <v>2020</v>
      </c>
      <c r="F333" s="176">
        <v>43921</v>
      </c>
      <c r="G333" s="180">
        <v>0</v>
      </c>
      <c r="H333" s="180">
        <v>0</v>
      </c>
    </row>
    <row r="334" spans="1:8" x14ac:dyDescent="0.2">
      <c r="A334" s="171">
        <v>332</v>
      </c>
      <c r="B334" s="172"/>
      <c r="C334" s="173" t="s">
        <v>396</v>
      </c>
      <c r="D334" s="174" t="s">
        <v>958</v>
      </c>
      <c r="E334" s="179">
        <v>2020</v>
      </c>
      <c r="F334" s="176">
        <v>43921</v>
      </c>
      <c r="G334" s="180">
        <v>0</v>
      </c>
      <c r="H334" s="180">
        <v>0</v>
      </c>
    </row>
    <row r="335" spans="1:8" x14ac:dyDescent="0.2">
      <c r="A335" s="171">
        <v>333</v>
      </c>
      <c r="B335" s="172"/>
      <c r="C335" s="173" t="s">
        <v>959</v>
      </c>
      <c r="D335" s="174" t="s">
        <v>960</v>
      </c>
      <c r="E335" s="179">
        <v>2020</v>
      </c>
      <c r="F335" s="176">
        <v>43921</v>
      </c>
      <c r="G335" s="180">
        <v>0</v>
      </c>
      <c r="H335" s="180">
        <v>0</v>
      </c>
    </row>
    <row r="336" spans="1:8" x14ac:dyDescent="0.2">
      <c r="A336" s="171">
        <v>334</v>
      </c>
      <c r="B336" s="172"/>
      <c r="C336" s="173" t="s">
        <v>961</v>
      </c>
      <c r="D336" s="174" t="s">
        <v>962</v>
      </c>
      <c r="E336" s="179">
        <v>2020</v>
      </c>
      <c r="F336" s="176">
        <v>43921</v>
      </c>
      <c r="G336" s="180">
        <v>150767</v>
      </c>
      <c r="H336" s="180">
        <v>2593299</v>
      </c>
    </row>
    <row r="337" spans="1:8" ht="21" x14ac:dyDescent="0.2">
      <c r="A337" s="171">
        <v>335</v>
      </c>
      <c r="B337" s="182"/>
      <c r="C337" s="173" t="s">
        <v>2193</v>
      </c>
      <c r="D337" s="174" t="s">
        <v>2194</v>
      </c>
      <c r="E337" s="179">
        <v>2020</v>
      </c>
      <c r="F337" s="176">
        <v>43921</v>
      </c>
      <c r="G337" s="180">
        <v>0</v>
      </c>
      <c r="H337" s="180">
        <v>0</v>
      </c>
    </row>
    <row r="338" spans="1:8" x14ac:dyDescent="0.2">
      <c r="A338" s="171">
        <v>336</v>
      </c>
      <c r="B338" s="172"/>
      <c r="C338" s="173" t="s">
        <v>2078</v>
      </c>
      <c r="D338" s="174" t="s">
        <v>2079</v>
      </c>
      <c r="E338" s="179">
        <v>2020</v>
      </c>
      <c r="F338" s="176">
        <v>43921</v>
      </c>
      <c r="G338" s="180">
        <v>0</v>
      </c>
      <c r="H338" s="181">
        <v>30104</v>
      </c>
    </row>
    <row r="339" spans="1:8" ht="21" x14ac:dyDescent="0.2">
      <c r="A339" s="171">
        <v>337</v>
      </c>
      <c r="B339" s="172" t="s">
        <v>521</v>
      </c>
      <c r="C339" s="173" t="s">
        <v>963</v>
      </c>
      <c r="D339" s="174" t="s">
        <v>964</v>
      </c>
      <c r="E339" s="179">
        <v>2020</v>
      </c>
      <c r="F339" s="176">
        <v>43921</v>
      </c>
      <c r="G339" s="180">
        <v>9226</v>
      </c>
      <c r="H339" s="180">
        <v>0</v>
      </c>
    </row>
    <row r="340" spans="1:8" ht="21" x14ac:dyDescent="0.2">
      <c r="A340" s="171">
        <v>338</v>
      </c>
      <c r="B340" s="172"/>
      <c r="C340" s="173" t="s">
        <v>965</v>
      </c>
      <c r="D340" s="174" t="s">
        <v>966</v>
      </c>
      <c r="E340" s="179">
        <v>2020</v>
      </c>
      <c r="F340" s="176">
        <v>43921</v>
      </c>
      <c r="G340" s="180">
        <v>0</v>
      </c>
      <c r="H340" s="180">
        <v>30104</v>
      </c>
    </row>
    <row r="341" spans="1:8" ht="21" x14ac:dyDescent="0.2">
      <c r="A341" s="171">
        <v>339</v>
      </c>
      <c r="B341" s="172" t="s">
        <v>587</v>
      </c>
      <c r="C341" s="173" t="s">
        <v>967</v>
      </c>
      <c r="D341" s="174" t="s">
        <v>968</v>
      </c>
      <c r="E341" s="179">
        <v>2020</v>
      </c>
      <c r="F341" s="176">
        <v>43921</v>
      </c>
      <c r="G341" s="180">
        <v>8892</v>
      </c>
      <c r="H341" s="180">
        <v>0</v>
      </c>
    </row>
    <row r="342" spans="1:8" x14ac:dyDescent="0.2">
      <c r="A342" s="171">
        <v>340</v>
      </c>
      <c r="B342" s="172"/>
      <c r="C342" s="173" t="s">
        <v>280</v>
      </c>
      <c r="D342" s="174" t="s">
        <v>2080</v>
      </c>
      <c r="E342" s="179">
        <v>2020</v>
      </c>
      <c r="F342" s="176">
        <v>43921</v>
      </c>
      <c r="G342" s="180">
        <v>0</v>
      </c>
      <c r="H342" s="181">
        <v>31743</v>
      </c>
    </row>
    <row r="343" spans="1:8" x14ac:dyDescent="0.2">
      <c r="A343" s="171">
        <v>341</v>
      </c>
      <c r="B343" s="172"/>
      <c r="C343" s="173" t="s">
        <v>969</v>
      </c>
      <c r="D343" s="174" t="s">
        <v>970</v>
      </c>
      <c r="E343" s="179">
        <v>2020</v>
      </c>
      <c r="F343" s="176">
        <v>43921</v>
      </c>
      <c r="G343" s="180">
        <v>8000</v>
      </c>
      <c r="H343" s="180">
        <v>13183</v>
      </c>
    </row>
    <row r="344" spans="1:8" x14ac:dyDescent="0.2">
      <c r="A344" s="171">
        <v>342</v>
      </c>
      <c r="B344" s="172"/>
      <c r="C344" s="173" t="s">
        <v>971</v>
      </c>
      <c r="D344" s="174" t="s">
        <v>972</v>
      </c>
      <c r="E344" s="179">
        <v>2020</v>
      </c>
      <c r="F344" s="176">
        <v>43921</v>
      </c>
      <c r="G344" s="180">
        <v>7500</v>
      </c>
      <c r="H344" s="180">
        <v>18560</v>
      </c>
    </row>
    <row r="345" spans="1:8" x14ac:dyDescent="0.2">
      <c r="A345" s="171">
        <v>343</v>
      </c>
      <c r="B345" s="172"/>
      <c r="C345" s="173" t="s">
        <v>2081</v>
      </c>
      <c r="D345" s="174" t="s">
        <v>2082</v>
      </c>
      <c r="E345" s="179">
        <v>2020</v>
      </c>
      <c r="F345" s="176">
        <v>43921</v>
      </c>
      <c r="G345" s="180">
        <v>0</v>
      </c>
      <c r="H345" s="181">
        <v>4350245</v>
      </c>
    </row>
    <row r="346" spans="1:8" x14ac:dyDescent="0.2">
      <c r="A346" s="171">
        <v>344</v>
      </c>
      <c r="B346" s="172"/>
      <c r="C346" s="173" t="s">
        <v>343</v>
      </c>
      <c r="D346" s="174" t="s">
        <v>973</v>
      </c>
      <c r="E346" s="179">
        <v>2020</v>
      </c>
      <c r="F346" s="176">
        <v>43921</v>
      </c>
      <c r="G346" s="180">
        <v>435858</v>
      </c>
      <c r="H346" s="180">
        <v>2311018</v>
      </c>
    </row>
    <row r="347" spans="1:8" x14ac:dyDescent="0.2">
      <c r="A347" s="171">
        <v>345</v>
      </c>
      <c r="B347" s="182"/>
      <c r="C347" s="173" t="s">
        <v>346</v>
      </c>
      <c r="D347" s="174" t="s">
        <v>974</v>
      </c>
      <c r="E347" s="179">
        <v>2020</v>
      </c>
      <c r="F347" s="176">
        <v>43921</v>
      </c>
      <c r="G347" s="180">
        <v>0</v>
      </c>
      <c r="H347" s="180">
        <v>439</v>
      </c>
    </row>
    <row r="348" spans="1:8" x14ac:dyDescent="0.2">
      <c r="A348" s="171">
        <v>346</v>
      </c>
      <c r="B348" s="172"/>
      <c r="C348" s="173" t="s">
        <v>283</v>
      </c>
      <c r="D348" s="174" t="s">
        <v>975</v>
      </c>
      <c r="E348" s="179">
        <v>2020</v>
      </c>
      <c r="F348" s="176">
        <v>43921</v>
      </c>
      <c r="G348" s="180">
        <v>371572</v>
      </c>
      <c r="H348" s="180">
        <v>1869391</v>
      </c>
    </row>
    <row r="349" spans="1:8" x14ac:dyDescent="0.2">
      <c r="A349" s="171">
        <v>347</v>
      </c>
      <c r="B349" s="172"/>
      <c r="C349" s="173" t="s">
        <v>349</v>
      </c>
      <c r="D349" s="174" t="s">
        <v>976</v>
      </c>
      <c r="E349" s="179">
        <v>2020</v>
      </c>
      <c r="F349" s="176">
        <v>43921</v>
      </c>
      <c r="G349" s="180">
        <v>932</v>
      </c>
      <c r="H349" s="180">
        <v>610</v>
      </c>
    </row>
    <row r="350" spans="1:8" x14ac:dyDescent="0.2">
      <c r="A350" s="171">
        <v>348</v>
      </c>
      <c r="B350" s="172"/>
      <c r="C350" s="173" t="s">
        <v>352</v>
      </c>
      <c r="D350" s="174" t="s">
        <v>977</v>
      </c>
      <c r="E350" s="179">
        <v>2020</v>
      </c>
      <c r="F350" s="176">
        <v>43921</v>
      </c>
      <c r="G350" s="180">
        <v>725</v>
      </c>
      <c r="H350" s="180">
        <v>39501</v>
      </c>
    </row>
    <row r="351" spans="1:8" x14ac:dyDescent="0.2">
      <c r="A351" s="171">
        <v>349</v>
      </c>
      <c r="B351" s="172"/>
      <c r="C351" s="173" t="s">
        <v>978</v>
      </c>
      <c r="D351" s="174" t="s">
        <v>979</v>
      </c>
      <c r="E351" s="179">
        <v>2020</v>
      </c>
      <c r="F351" s="176">
        <v>43921</v>
      </c>
      <c r="G351" s="180">
        <v>36613</v>
      </c>
      <c r="H351" s="180">
        <v>129286</v>
      </c>
    </row>
    <row r="352" spans="1:8" x14ac:dyDescent="0.2">
      <c r="A352" s="171">
        <v>350</v>
      </c>
      <c r="B352" s="172" t="s">
        <v>521</v>
      </c>
      <c r="C352" s="173" t="s">
        <v>980</v>
      </c>
      <c r="D352" s="174" t="s">
        <v>981</v>
      </c>
      <c r="E352" s="179">
        <v>2020</v>
      </c>
      <c r="F352" s="176">
        <v>43921</v>
      </c>
      <c r="G352" s="180">
        <v>0</v>
      </c>
      <c r="H352" s="180">
        <v>0</v>
      </c>
    </row>
    <row r="353" spans="1:8" x14ac:dyDescent="0.2">
      <c r="A353" s="171">
        <v>351</v>
      </c>
      <c r="B353" s="172"/>
      <c r="C353" s="173" t="s">
        <v>2262</v>
      </c>
      <c r="D353" s="174" t="s">
        <v>2263</v>
      </c>
      <c r="E353" s="179">
        <v>2020</v>
      </c>
      <c r="F353" s="176">
        <v>43921</v>
      </c>
      <c r="G353" s="180">
        <v>0</v>
      </c>
      <c r="H353" s="181">
        <v>944468</v>
      </c>
    </row>
    <row r="354" spans="1:8" x14ac:dyDescent="0.2">
      <c r="A354" s="171">
        <v>352</v>
      </c>
      <c r="B354" s="172"/>
      <c r="C354" s="173" t="s">
        <v>358</v>
      </c>
      <c r="D354" s="174" t="s">
        <v>982</v>
      </c>
      <c r="E354" s="179">
        <v>2020</v>
      </c>
      <c r="F354" s="176">
        <v>43921</v>
      </c>
      <c r="G354" s="180">
        <v>11618</v>
      </c>
      <c r="H354" s="180">
        <v>47547</v>
      </c>
    </row>
    <row r="355" spans="1:8" x14ac:dyDescent="0.2">
      <c r="A355" s="171">
        <v>353</v>
      </c>
      <c r="B355" s="172"/>
      <c r="C355" s="173" t="s">
        <v>2083</v>
      </c>
      <c r="D355" s="174" t="s">
        <v>2084</v>
      </c>
      <c r="E355" s="179">
        <v>2020</v>
      </c>
      <c r="F355" s="176">
        <v>43921</v>
      </c>
      <c r="G355" s="180">
        <v>0</v>
      </c>
      <c r="H355" s="181">
        <v>896921</v>
      </c>
    </row>
    <row r="356" spans="1:8" x14ac:dyDescent="0.2">
      <c r="A356" s="171">
        <v>354</v>
      </c>
      <c r="B356" s="172"/>
      <c r="C356" s="173" t="s">
        <v>983</v>
      </c>
      <c r="D356" s="174" t="s">
        <v>984</v>
      </c>
      <c r="E356" s="179">
        <v>2020</v>
      </c>
      <c r="F356" s="176">
        <v>43921</v>
      </c>
      <c r="G356" s="180">
        <v>437500</v>
      </c>
      <c r="H356" s="180">
        <v>700800</v>
      </c>
    </row>
    <row r="357" spans="1:8" x14ac:dyDescent="0.2">
      <c r="A357" s="171">
        <v>355</v>
      </c>
      <c r="B357" s="172"/>
      <c r="C357" s="173" t="s">
        <v>985</v>
      </c>
      <c r="D357" s="174" t="s">
        <v>986</v>
      </c>
      <c r="E357" s="179">
        <v>2020</v>
      </c>
      <c r="F357" s="176">
        <v>43921</v>
      </c>
      <c r="G357" s="180">
        <v>94869</v>
      </c>
      <c r="H357" s="180">
        <v>196121</v>
      </c>
    </row>
    <row r="358" spans="1:8" x14ac:dyDescent="0.2">
      <c r="A358" s="171">
        <v>356</v>
      </c>
      <c r="B358" s="172"/>
      <c r="C358" s="173" t="s">
        <v>2085</v>
      </c>
      <c r="D358" s="174" t="s">
        <v>2086</v>
      </c>
      <c r="E358" s="179">
        <v>2020</v>
      </c>
      <c r="F358" s="176">
        <v>43921</v>
      </c>
      <c r="G358" s="180">
        <v>0</v>
      </c>
      <c r="H358" s="181">
        <v>0</v>
      </c>
    </row>
    <row r="359" spans="1:8" x14ac:dyDescent="0.2">
      <c r="A359" s="171">
        <v>357</v>
      </c>
      <c r="B359" s="172"/>
      <c r="C359" s="173" t="s">
        <v>987</v>
      </c>
      <c r="D359" s="174" t="s">
        <v>988</v>
      </c>
      <c r="E359" s="179">
        <v>2020</v>
      </c>
      <c r="F359" s="176">
        <v>43921</v>
      </c>
      <c r="G359" s="180">
        <v>0</v>
      </c>
      <c r="H359" s="180">
        <v>0</v>
      </c>
    </row>
    <row r="360" spans="1:8" x14ac:dyDescent="0.2">
      <c r="A360" s="171">
        <v>358</v>
      </c>
      <c r="B360" s="172"/>
      <c r="C360" s="173" t="s">
        <v>989</v>
      </c>
      <c r="D360" s="174" t="s">
        <v>990</v>
      </c>
      <c r="E360" s="179">
        <v>2020</v>
      </c>
      <c r="F360" s="176">
        <v>43921</v>
      </c>
      <c r="G360" s="180">
        <v>0</v>
      </c>
      <c r="H360" s="180">
        <v>0</v>
      </c>
    </row>
    <row r="361" spans="1:8" x14ac:dyDescent="0.2">
      <c r="A361" s="171">
        <v>359</v>
      </c>
      <c r="B361" s="172"/>
      <c r="C361" s="173" t="s">
        <v>289</v>
      </c>
      <c r="D361" s="174" t="s">
        <v>991</v>
      </c>
      <c r="E361" s="179">
        <v>2020</v>
      </c>
      <c r="F361" s="176">
        <v>43921</v>
      </c>
      <c r="G361" s="180">
        <v>0</v>
      </c>
      <c r="H361" s="180">
        <v>0</v>
      </c>
    </row>
    <row r="362" spans="1:8" x14ac:dyDescent="0.2">
      <c r="A362" s="171">
        <v>360</v>
      </c>
      <c r="B362" s="172" t="s">
        <v>521</v>
      </c>
      <c r="C362" s="173" t="s">
        <v>992</v>
      </c>
      <c r="D362" s="174" t="s">
        <v>993</v>
      </c>
      <c r="E362" s="179">
        <v>2020</v>
      </c>
      <c r="F362" s="176">
        <v>43921</v>
      </c>
      <c r="G362" s="180">
        <v>0</v>
      </c>
      <c r="H362" s="181">
        <v>0</v>
      </c>
    </row>
    <row r="363" spans="1:8" x14ac:dyDescent="0.2">
      <c r="A363" s="171">
        <v>361</v>
      </c>
      <c r="B363" s="182"/>
      <c r="C363" s="173" t="s">
        <v>2087</v>
      </c>
      <c r="D363" s="174" t="s">
        <v>2088</v>
      </c>
      <c r="E363" s="179">
        <v>2020</v>
      </c>
      <c r="F363" s="176">
        <v>43921</v>
      </c>
      <c r="G363" s="180">
        <v>0</v>
      </c>
      <c r="H363" s="181">
        <v>111739860</v>
      </c>
    </row>
    <row r="364" spans="1:8" x14ac:dyDescent="0.2">
      <c r="A364" s="171">
        <v>362</v>
      </c>
      <c r="B364" s="182"/>
      <c r="C364" s="173" t="s">
        <v>2089</v>
      </c>
      <c r="D364" s="174" t="s">
        <v>2090</v>
      </c>
      <c r="E364" s="179">
        <v>2020</v>
      </c>
      <c r="F364" s="176">
        <v>43921</v>
      </c>
      <c r="G364" s="180">
        <v>0</v>
      </c>
      <c r="H364" s="181">
        <v>89968517</v>
      </c>
    </row>
    <row r="365" spans="1:8" x14ac:dyDescent="0.2">
      <c r="A365" s="171">
        <v>363</v>
      </c>
      <c r="B365" s="182"/>
      <c r="C365" s="173" t="s">
        <v>2091</v>
      </c>
      <c r="D365" s="174" t="s">
        <v>2092</v>
      </c>
      <c r="E365" s="179">
        <v>2020</v>
      </c>
      <c r="F365" s="176">
        <v>43921</v>
      </c>
      <c r="G365" s="180">
        <v>0</v>
      </c>
      <c r="H365" s="181">
        <v>47862259</v>
      </c>
    </row>
    <row r="366" spans="1:8" x14ac:dyDescent="0.2">
      <c r="A366" s="171">
        <v>364</v>
      </c>
      <c r="B366" s="172"/>
      <c r="C366" s="173" t="s">
        <v>366</v>
      </c>
      <c r="D366" s="174" t="s">
        <v>2093</v>
      </c>
      <c r="E366" s="179">
        <v>2020</v>
      </c>
      <c r="F366" s="176">
        <v>43921</v>
      </c>
      <c r="G366" s="180">
        <v>0</v>
      </c>
      <c r="H366" s="181">
        <v>43463650</v>
      </c>
    </row>
    <row r="367" spans="1:8" x14ac:dyDescent="0.2">
      <c r="A367" s="171">
        <v>365</v>
      </c>
      <c r="B367" s="172"/>
      <c r="C367" s="173" t="s">
        <v>994</v>
      </c>
      <c r="D367" s="174" t="s">
        <v>995</v>
      </c>
      <c r="E367" s="179">
        <v>2020</v>
      </c>
      <c r="F367" s="176">
        <v>43921</v>
      </c>
      <c r="G367" s="180">
        <v>10579558</v>
      </c>
      <c r="H367" s="180">
        <v>41877089</v>
      </c>
    </row>
    <row r="368" spans="1:8" x14ac:dyDescent="0.2">
      <c r="A368" s="171">
        <v>366</v>
      </c>
      <c r="B368" s="172"/>
      <c r="C368" s="173" t="s">
        <v>996</v>
      </c>
      <c r="D368" s="174" t="s">
        <v>997</v>
      </c>
      <c r="E368" s="179">
        <v>2020</v>
      </c>
      <c r="F368" s="176">
        <v>43921</v>
      </c>
      <c r="G368" s="180">
        <v>817371</v>
      </c>
      <c r="H368" s="180">
        <v>1586561</v>
      </c>
    </row>
    <row r="369" spans="1:8" x14ac:dyDescent="0.2">
      <c r="A369" s="171">
        <v>367</v>
      </c>
      <c r="B369" s="172"/>
      <c r="C369" s="173" t="s">
        <v>998</v>
      </c>
      <c r="D369" s="174" t="s">
        <v>999</v>
      </c>
      <c r="E369" s="179">
        <v>2020</v>
      </c>
      <c r="F369" s="176">
        <v>43921</v>
      </c>
      <c r="G369" s="180">
        <v>0</v>
      </c>
      <c r="H369" s="180">
        <v>0</v>
      </c>
    </row>
    <row r="370" spans="1:8" x14ac:dyDescent="0.2">
      <c r="A370" s="171">
        <v>368</v>
      </c>
      <c r="B370" s="172"/>
      <c r="C370" s="173" t="s">
        <v>369</v>
      </c>
      <c r="D370" s="174" t="s">
        <v>2094</v>
      </c>
      <c r="E370" s="179">
        <v>2020</v>
      </c>
      <c r="F370" s="176">
        <v>43921</v>
      </c>
      <c r="G370" s="180">
        <v>0</v>
      </c>
      <c r="H370" s="181">
        <v>4398609</v>
      </c>
    </row>
    <row r="371" spans="1:8" x14ac:dyDescent="0.2">
      <c r="A371" s="171">
        <v>369</v>
      </c>
      <c r="B371" s="172"/>
      <c r="C371" s="173" t="s">
        <v>1000</v>
      </c>
      <c r="D371" s="174" t="s">
        <v>1001</v>
      </c>
      <c r="E371" s="179">
        <v>2020</v>
      </c>
      <c r="F371" s="176">
        <v>43921</v>
      </c>
      <c r="G371" s="180">
        <v>757912</v>
      </c>
      <c r="H371" s="180">
        <v>2758295</v>
      </c>
    </row>
    <row r="372" spans="1:8" x14ac:dyDescent="0.2">
      <c r="A372" s="171">
        <v>370</v>
      </c>
      <c r="B372" s="172"/>
      <c r="C372" s="173" t="s">
        <v>1002</v>
      </c>
      <c r="D372" s="174" t="s">
        <v>1003</v>
      </c>
      <c r="E372" s="179">
        <v>2020</v>
      </c>
      <c r="F372" s="176">
        <v>43921</v>
      </c>
      <c r="G372" s="180">
        <v>237457</v>
      </c>
      <c r="H372" s="180">
        <v>1640314</v>
      </c>
    </row>
    <row r="373" spans="1:8" x14ac:dyDescent="0.2">
      <c r="A373" s="171">
        <v>371</v>
      </c>
      <c r="B373" s="172"/>
      <c r="C373" s="173" t="s">
        <v>1004</v>
      </c>
      <c r="D373" s="174" t="s">
        <v>1005</v>
      </c>
      <c r="E373" s="179">
        <v>2020</v>
      </c>
      <c r="F373" s="176">
        <v>43921</v>
      </c>
      <c r="G373" s="180">
        <v>0</v>
      </c>
      <c r="H373" s="180">
        <v>0</v>
      </c>
    </row>
    <row r="374" spans="1:8" x14ac:dyDescent="0.2">
      <c r="A374" s="171">
        <v>372</v>
      </c>
      <c r="B374" s="172"/>
      <c r="C374" s="173" t="s">
        <v>372</v>
      </c>
      <c r="D374" s="174" t="s">
        <v>2095</v>
      </c>
      <c r="E374" s="179">
        <v>2020</v>
      </c>
      <c r="F374" s="176">
        <v>43921</v>
      </c>
      <c r="G374" s="180">
        <v>0</v>
      </c>
      <c r="H374" s="181">
        <v>42106258</v>
      </c>
    </row>
    <row r="375" spans="1:8" x14ac:dyDescent="0.2">
      <c r="A375" s="171">
        <v>373</v>
      </c>
      <c r="B375" s="172"/>
      <c r="C375" s="173" t="s">
        <v>1006</v>
      </c>
      <c r="D375" s="174" t="s">
        <v>1007</v>
      </c>
      <c r="E375" s="179">
        <v>2020</v>
      </c>
      <c r="F375" s="176">
        <v>43921</v>
      </c>
      <c r="G375" s="180">
        <v>9104391</v>
      </c>
      <c r="H375" s="180">
        <v>37136974</v>
      </c>
    </row>
    <row r="376" spans="1:8" x14ac:dyDescent="0.2">
      <c r="A376" s="171">
        <v>374</v>
      </c>
      <c r="B376" s="172"/>
      <c r="C376" s="173" t="s">
        <v>1008</v>
      </c>
      <c r="D376" s="174" t="s">
        <v>1009</v>
      </c>
      <c r="E376" s="179">
        <v>2020</v>
      </c>
      <c r="F376" s="176">
        <v>43921</v>
      </c>
      <c r="G376" s="180">
        <v>202910</v>
      </c>
      <c r="H376" s="180">
        <v>4969284</v>
      </c>
    </row>
    <row r="377" spans="1:8" x14ac:dyDescent="0.2">
      <c r="A377" s="171">
        <v>375</v>
      </c>
      <c r="B377" s="172"/>
      <c r="C377" s="173" t="s">
        <v>1010</v>
      </c>
      <c r="D377" s="174" t="s">
        <v>1011</v>
      </c>
      <c r="E377" s="179">
        <v>2020</v>
      </c>
      <c r="F377" s="176">
        <v>43921</v>
      </c>
      <c r="G377" s="180">
        <v>0</v>
      </c>
      <c r="H377" s="180">
        <v>0</v>
      </c>
    </row>
    <row r="378" spans="1:8" x14ac:dyDescent="0.2">
      <c r="A378" s="171">
        <v>376</v>
      </c>
      <c r="B378" s="182"/>
      <c r="C378" s="173" t="s">
        <v>2096</v>
      </c>
      <c r="D378" s="174" t="s">
        <v>2097</v>
      </c>
      <c r="E378" s="179">
        <v>2020</v>
      </c>
      <c r="F378" s="176">
        <v>43921</v>
      </c>
      <c r="G378" s="180">
        <v>0</v>
      </c>
      <c r="H378" s="181">
        <v>619907</v>
      </c>
    </row>
    <row r="379" spans="1:8" x14ac:dyDescent="0.2">
      <c r="A379" s="171">
        <v>377</v>
      </c>
      <c r="B379" s="172"/>
      <c r="C379" s="173" t="s">
        <v>375</v>
      </c>
      <c r="D379" s="174" t="s">
        <v>2098</v>
      </c>
      <c r="E379" s="179">
        <v>2020</v>
      </c>
      <c r="F379" s="176">
        <v>43921</v>
      </c>
      <c r="G379" s="180">
        <v>0</v>
      </c>
      <c r="H379" s="181">
        <v>585425</v>
      </c>
    </row>
    <row r="380" spans="1:8" x14ac:dyDescent="0.2">
      <c r="A380" s="171">
        <v>378</v>
      </c>
      <c r="B380" s="172"/>
      <c r="C380" s="173" t="s">
        <v>1012</v>
      </c>
      <c r="D380" s="174" t="s">
        <v>1013</v>
      </c>
      <c r="E380" s="179">
        <v>2020</v>
      </c>
      <c r="F380" s="176">
        <v>43921</v>
      </c>
      <c r="G380" s="180">
        <v>59206</v>
      </c>
      <c r="H380" s="180">
        <v>236964</v>
      </c>
    </row>
    <row r="381" spans="1:8" x14ac:dyDescent="0.2">
      <c r="A381" s="171">
        <v>379</v>
      </c>
      <c r="B381" s="172"/>
      <c r="C381" s="173" t="s">
        <v>1014</v>
      </c>
      <c r="D381" s="174" t="s">
        <v>1015</v>
      </c>
      <c r="E381" s="179">
        <v>2020</v>
      </c>
      <c r="F381" s="176">
        <v>43921</v>
      </c>
      <c r="G381" s="180">
        <v>14123</v>
      </c>
      <c r="H381" s="180">
        <v>348461</v>
      </c>
    </row>
    <row r="382" spans="1:8" x14ac:dyDescent="0.2">
      <c r="A382" s="171">
        <v>380</v>
      </c>
      <c r="B382" s="172"/>
      <c r="C382" s="173" t="s">
        <v>1016</v>
      </c>
      <c r="D382" s="174" t="s">
        <v>1017</v>
      </c>
      <c r="E382" s="179">
        <v>2020</v>
      </c>
      <c r="F382" s="176">
        <v>43921</v>
      </c>
      <c r="G382" s="180">
        <v>0</v>
      </c>
      <c r="H382" s="180">
        <v>0</v>
      </c>
    </row>
    <row r="383" spans="1:8" x14ac:dyDescent="0.2">
      <c r="A383" s="171">
        <v>381</v>
      </c>
      <c r="B383" s="172"/>
      <c r="C383" s="173" t="s">
        <v>378</v>
      </c>
      <c r="D383" s="174" t="s">
        <v>2099</v>
      </c>
      <c r="E383" s="179">
        <v>2020</v>
      </c>
      <c r="F383" s="176">
        <v>43921</v>
      </c>
      <c r="G383" s="180">
        <v>0</v>
      </c>
      <c r="H383" s="181">
        <v>34482</v>
      </c>
    </row>
    <row r="384" spans="1:8" x14ac:dyDescent="0.2">
      <c r="A384" s="171">
        <v>382</v>
      </c>
      <c r="B384" s="172"/>
      <c r="C384" s="173" t="s">
        <v>1018</v>
      </c>
      <c r="D384" s="174" t="s">
        <v>1019</v>
      </c>
      <c r="E384" s="179">
        <v>2020</v>
      </c>
      <c r="F384" s="176">
        <v>43921</v>
      </c>
      <c r="G384" s="180">
        <v>8313</v>
      </c>
      <c r="H384" s="180">
        <v>34482</v>
      </c>
    </row>
    <row r="385" spans="1:8" x14ac:dyDescent="0.2">
      <c r="A385" s="171">
        <v>383</v>
      </c>
      <c r="B385" s="172"/>
      <c r="C385" s="173" t="s">
        <v>1020</v>
      </c>
      <c r="D385" s="174" t="s">
        <v>1021</v>
      </c>
      <c r="E385" s="179">
        <v>2020</v>
      </c>
      <c r="F385" s="176">
        <v>43921</v>
      </c>
      <c r="G385" s="180">
        <v>0</v>
      </c>
      <c r="H385" s="180">
        <v>0</v>
      </c>
    </row>
    <row r="386" spans="1:8" x14ac:dyDescent="0.2">
      <c r="A386" s="171">
        <v>384</v>
      </c>
      <c r="B386" s="172"/>
      <c r="C386" s="173" t="s">
        <v>1022</v>
      </c>
      <c r="D386" s="174" t="s">
        <v>1023</v>
      </c>
      <c r="E386" s="179">
        <v>2020</v>
      </c>
      <c r="F386" s="176">
        <v>43921</v>
      </c>
      <c r="G386" s="180">
        <v>0</v>
      </c>
      <c r="H386" s="180">
        <v>0</v>
      </c>
    </row>
    <row r="387" spans="1:8" x14ac:dyDescent="0.2">
      <c r="A387" s="171">
        <v>385</v>
      </c>
      <c r="B387" s="172"/>
      <c r="C387" s="173" t="s">
        <v>2100</v>
      </c>
      <c r="D387" s="174" t="s">
        <v>2101</v>
      </c>
      <c r="E387" s="179">
        <v>2020</v>
      </c>
      <c r="F387" s="176">
        <v>43921</v>
      </c>
      <c r="G387" s="180">
        <v>0</v>
      </c>
      <c r="H387" s="181">
        <v>12245008</v>
      </c>
    </row>
    <row r="388" spans="1:8" x14ac:dyDescent="0.2">
      <c r="A388" s="171">
        <v>386</v>
      </c>
      <c r="B388" s="172"/>
      <c r="C388" s="173" t="s">
        <v>381</v>
      </c>
      <c r="D388" s="174" t="s">
        <v>2102</v>
      </c>
      <c r="E388" s="179">
        <v>2020</v>
      </c>
      <c r="F388" s="176">
        <v>43921</v>
      </c>
      <c r="G388" s="180">
        <v>0</v>
      </c>
      <c r="H388" s="181">
        <v>327635</v>
      </c>
    </row>
    <row r="389" spans="1:8" x14ac:dyDescent="0.2">
      <c r="A389" s="171">
        <v>387</v>
      </c>
      <c r="B389" s="172"/>
      <c r="C389" s="173" t="s">
        <v>1024</v>
      </c>
      <c r="D389" s="174" t="s">
        <v>1025</v>
      </c>
      <c r="E389" s="179">
        <v>2020</v>
      </c>
      <c r="F389" s="176">
        <v>43921</v>
      </c>
      <c r="G389" s="180">
        <v>64920</v>
      </c>
      <c r="H389" s="180">
        <v>327635</v>
      </c>
    </row>
    <row r="390" spans="1:8" x14ac:dyDescent="0.2">
      <c r="A390" s="171">
        <v>388</v>
      </c>
      <c r="B390" s="172"/>
      <c r="C390" s="173" t="s">
        <v>1026</v>
      </c>
      <c r="D390" s="174" t="s">
        <v>1027</v>
      </c>
      <c r="E390" s="179">
        <v>2020</v>
      </c>
      <c r="F390" s="176">
        <v>43921</v>
      </c>
      <c r="G390" s="180">
        <v>0</v>
      </c>
      <c r="H390" s="180">
        <v>0</v>
      </c>
    </row>
    <row r="391" spans="1:8" x14ac:dyDescent="0.2">
      <c r="A391" s="171">
        <v>389</v>
      </c>
      <c r="B391" s="172"/>
      <c r="C391" s="173" t="s">
        <v>1028</v>
      </c>
      <c r="D391" s="174" t="s">
        <v>1029</v>
      </c>
      <c r="E391" s="179">
        <v>2020</v>
      </c>
      <c r="F391" s="176">
        <v>43921</v>
      </c>
      <c r="G391" s="180">
        <v>0</v>
      </c>
      <c r="H391" s="180">
        <v>0</v>
      </c>
    </row>
    <row r="392" spans="1:8" x14ac:dyDescent="0.2">
      <c r="A392" s="171">
        <v>390</v>
      </c>
      <c r="B392" s="172"/>
      <c r="C392" s="173" t="s">
        <v>384</v>
      </c>
      <c r="D392" s="174" t="s">
        <v>2103</v>
      </c>
      <c r="E392" s="179">
        <v>2020</v>
      </c>
      <c r="F392" s="176">
        <v>43921</v>
      </c>
      <c r="G392" s="180">
        <v>0</v>
      </c>
      <c r="H392" s="181">
        <v>11917373</v>
      </c>
    </row>
    <row r="393" spans="1:8" x14ac:dyDescent="0.2">
      <c r="A393" s="171">
        <v>391</v>
      </c>
      <c r="B393" s="172"/>
      <c r="C393" s="173" t="s">
        <v>1030</v>
      </c>
      <c r="D393" s="174" t="s">
        <v>1031</v>
      </c>
      <c r="E393" s="179">
        <v>2020</v>
      </c>
      <c r="F393" s="176">
        <v>43921</v>
      </c>
      <c r="G393" s="180">
        <v>2929953</v>
      </c>
      <c r="H393" s="180">
        <v>10833947</v>
      </c>
    </row>
    <row r="394" spans="1:8" x14ac:dyDescent="0.2">
      <c r="A394" s="171">
        <v>392</v>
      </c>
      <c r="B394" s="172"/>
      <c r="C394" s="173" t="s">
        <v>1032</v>
      </c>
      <c r="D394" s="174" t="s">
        <v>1033</v>
      </c>
      <c r="E394" s="179">
        <v>2020</v>
      </c>
      <c r="F394" s="176">
        <v>43921</v>
      </c>
      <c r="G394" s="180">
        <v>0</v>
      </c>
      <c r="H394" s="180">
        <v>1083426</v>
      </c>
    </row>
    <row r="395" spans="1:8" x14ac:dyDescent="0.2">
      <c r="A395" s="171">
        <v>393</v>
      </c>
      <c r="B395" s="172"/>
      <c r="C395" s="173" t="s">
        <v>1034</v>
      </c>
      <c r="D395" s="174" t="s">
        <v>1035</v>
      </c>
      <c r="E395" s="179">
        <v>2020</v>
      </c>
      <c r="F395" s="176">
        <v>43921</v>
      </c>
      <c r="G395" s="180">
        <v>0</v>
      </c>
      <c r="H395" s="180">
        <v>0</v>
      </c>
    </row>
    <row r="396" spans="1:8" x14ac:dyDescent="0.2">
      <c r="A396" s="171">
        <v>394</v>
      </c>
      <c r="B396" s="172"/>
      <c r="C396" s="173" t="s">
        <v>2104</v>
      </c>
      <c r="D396" s="174" t="s">
        <v>2105</v>
      </c>
      <c r="E396" s="179">
        <v>2020</v>
      </c>
      <c r="F396" s="176">
        <v>43921</v>
      </c>
      <c r="G396" s="180">
        <v>0</v>
      </c>
      <c r="H396" s="181">
        <v>8906428</v>
      </c>
    </row>
    <row r="397" spans="1:8" x14ac:dyDescent="0.2">
      <c r="A397" s="171">
        <v>395</v>
      </c>
      <c r="B397" s="172"/>
      <c r="C397" s="173" t="s">
        <v>387</v>
      </c>
      <c r="D397" s="174" t="s">
        <v>2106</v>
      </c>
      <c r="E397" s="179">
        <v>2020</v>
      </c>
      <c r="F397" s="176">
        <v>43921</v>
      </c>
      <c r="G397" s="180">
        <v>0</v>
      </c>
      <c r="H397" s="181">
        <v>1724176</v>
      </c>
    </row>
    <row r="398" spans="1:8" x14ac:dyDescent="0.2">
      <c r="A398" s="171">
        <v>396</v>
      </c>
      <c r="B398" s="172"/>
      <c r="C398" s="173" t="s">
        <v>1036</v>
      </c>
      <c r="D398" s="174" t="s">
        <v>1037</v>
      </c>
      <c r="E398" s="179">
        <v>2020</v>
      </c>
      <c r="F398" s="176">
        <v>43921</v>
      </c>
      <c r="G398" s="180">
        <v>301539</v>
      </c>
      <c r="H398" s="180">
        <v>1297123</v>
      </c>
    </row>
    <row r="399" spans="1:8" x14ac:dyDescent="0.2">
      <c r="A399" s="171">
        <v>397</v>
      </c>
      <c r="B399" s="172"/>
      <c r="C399" s="173" t="s">
        <v>1038</v>
      </c>
      <c r="D399" s="174" t="s">
        <v>1039</v>
      </c>
      <c r="E399" s="179">
        <v>2020</v>
      </c>
      <c r="F399" s="176">
        <v>43921</v>
      </c>
      <c r="G399" s="180">
        <v>49706</v>
      </c>
      <c r="H399" s="180">
        <v>427053</v>
      </c>
    </row>
    <row r="400" spans="1:8" x14ac:dyDescent="0.2">
      <c r="A400" s="171">
        <v>398</v>
      </c>
      <c r="B400" s="172"/>
      <c r="C400" s="173" t="s">
        <v>1040</v>
      </c>
      <c r="D400" s="174" t="s">
        <v>1041</v>
      </c>
      <c r="E400" s="179">
        <v>2020</v>
      </c>
      <c r="F400" s="176">
        <v>43921</v>
      </c>
      <c r="G400" s="180">
        <v>0</v>
      </c>
      <c r="H400" s="180">
        <v>0</v>
      </c>
    </row>
    <row r="401" spans="1:8" x14ac:dyDescent="0.2">
      <c r="A401" s="171">
        <v>399</v>
      </c>
      <c r="B401" s="172"/>
      <c r="C401" s="173" t="s">
        <v>390</v>
      </c>
      <c r="D401" s="174" t="s">
        <v>2107</v>
      </c>
      <c r="E401" s="179">
        <v>2020</v>
      </c>
      <c r="F401" s="176">
        <v>43921</v>
      </c>
      <c r="G401" s="180">
        <v>0</v>
      </c>
      <c r="H401" s="181">
        <v>7182252</v>
      </c>
    </row>
    <row r="402" spans="1:8" x14ac:dyDescent="0.2">
      <c r="A402" s="171">
        <v>400</v>
      </c>
      <c r="B402" s="172"/>
      <c r="C402" s="173" t="s">
        <v>1042</v>
      </c>
      <c r="D402" s="174" t="s">
        <v>1043</v>
      </c>
      <c r="E402" s="179">
        <v>2020</v>
      </c>
      <c r="F402" s="176">
        <v>43921</v>
      </c>
      <c r="G402" s="180">
        <v>1843832</v>
      </c>
      <c r="H402" s="180">
        <v>5940022</v>
      </c>
    </row>
    <row r="403" spans="1:8" x14ac:dyDescent="0.2">
      <c r="A403" s="171">
        <v>401</v>
      </c>
      <c r="B403" s="172"/>
      <c r="C403" s="173" t="s">
        <v>1044</v>
      </c>
      <c r="D403" s="174" t="s">
        <v>1045</v>
      </c>
      <c r="E403" s="179">
        <v>2020</v>
      </c>
      <c r="F403" s="176">
        <v>43921</v>
      </c>
      <c r="G403" s="180">
        <v>16290</v>
      </c>
      <c r="H403" s="180">
        <v>1242230</v>
      </c>
    </row>
    <row r="404" spans="1:8" x14ac:dyDescent="0.2">
      <c r="B404" s="172"/>
      <c r="C404" s="173" t="s">
        <v>1046</v>
      </c>
      <c r="D404" s="174" t="s">
        <v>1047</v>
      </c>
      <c r="E404" s="179">
        <v>2020</v>
      </c>
      <c r="F404" s="176">
        <v>43921</v>
      </c>
      <c r="G404" s="180">
        <v>0</v>
      </c>
      <c r="H404" s="180">
        <v>0</v>
      </c>
    </row>
    <row r="405" spans="1:8" x14ac:dyDescent="0.2">
      <c r="B405" s="172"/>
      <c r="C405" s="173" t="s">
        <v>455</v>
      </c>
      <c r="D405" s="174" t="s">
        <v>2108</v>
      </c>
      <c r="E405" s="179">
        <v>2020</v>
      </c>
      <c r="F405" s="176">
        <v>43921</v>
      </c>
      <c r="G405" s="180">
        <v>0</v>
      </c>
      <c r="H405" s="181">
        <v>1970937</v>
      </c>
    </row>
    <row r="406" spans="1:8" x14ac:dyDescent="0.2">
      <c r="B406" s="172"/>
      <c r="C406" s="173" t="s">
        <v>1048</v>
      </c>
      <c r="D406" s="174" t="s">
        <v>1049</v>
      </c>
      <c r="E406" s="179">
        <v>2020</v>
      </c>
      <c r="F406" s="176">
        <v>43921</v>
      </c>
      <c r="G406" s="180">
        <v>237960</v>
      </c>
      <c r="H406" s="180">
        <v>930710</v>
      </c>
    </row>
    <row r="407" spans="1:8" x14ac:dyDescent="0.2">
      <c r="B407" s="172"/>
      <c r="C407" s="173" t="s">
        <v>1050</v>
      </c>
      <c r="D407" s="174" t="s">
        <v>1051</v>
      </c>
      <c r="E407" s="179">
        <v>2020</v>
      </c>
      <c r="F407" s="176">
        <v>43921</v>
      </c>
      <c r="G407" s="180">
        <v>0</v>
      </c>
      <c r="H407" s="180">
        <v>0</v>
      </c>
    </row>
    <row r="408" spans="1:8" x14ac:dyDescent="0.2">
      <c r="B408" s="172"/>
      <c r="C408" s="173" t="s">
        <v>2109</v>
      </c>
      <c r="D408" s="174" t="s">
        <v>2110</v>
      </c>
      <c r="E408" s="179">
        <v>2020</v>
      </c>
      <c r="F408" s="176">
        <v>43921</v>
      </c>
      <c r="G408" s="180">
        <v>0</v>
      </c>
      <c r="H408" s="181">
        <v>1040227</v>
      </c>
    </row>
    <row r="409" spans="1:8" x14ac:dyDescent="0.2">
      <c r="B409" s="172"/>
      <c r="C409" s="173" t="s">
        <v>1052</v>
      </c>
      <c r="D409" s="174" t="s">
        <v>1053</v>
      </c>
      <c r="E409" s="179">
        <v>2020</v>
      </c>
      <c r="F409" s="176">
        <v>43921</v>
      </c>
      <c r="G409" s="180">
        <v>150919</v>
      </c>
      <c r="H409" s="180">
        <v>609199</v>
      </c>
    </row>
    <row r="410" spans="1:8" x14ac:dyDescent="0.2">
      <c r="B410" s="172"/>
      <c r="C410" s="173" t="s">
        <v>1054</v>
      </c>
      <c r="D410" s="174" t="s">
        <v>1055</v>
      </c>
      <c r="E410" s="179">
        <v>2020</v>
      </c>
      <c r="F410" s="176">
        <v>43921</v>
      </c>
      <c r="G410" s="180">
        <v>141813</v>
      </c>
      <c r="H410" s="180">
        <v>431028</v>
      </c>
    </row>
    <row r="411" spans="1:8" x14ac:dyDescent="0.2">
      <c r="B411" s="172" t="s">
        <v>521</v>
      </c>
      <c r="C411" s="173" t="s">
        <v>1056</v>
      </c>
      <c r="D411" s="174" t="s">
        <v>1057</v>
      </c>
      <c r="E411" s="179">
        <v>2020</v>
      </c>
      <c r="F411" s="176">
        <v>43921</v>
      </c>
      <c r="G411" s="180">
        <v>0</v>
      </c>
      <c r="H411" s="180">
        <v>0</v>
      </c>
    </row>
    <row r="412" spans="1:8" x14ac:dyDescent="0.2">
      <c r="B412" s="172"/>
      <c r="C412" s="173" t="s">
        <v>1058</v>
      </c>
      <c r="D412" s="174" t="s">
        <v>1059</v>
      </c>
      <c r="E412" s="179">
        <v>2020</v>
      </c>
      <c r="F412" s="176">
        <v>43921</v>
      </c>
      <c r="G412" s="180">
        <v>0</v>
      </c>
      <c r="H412" s="180">
        <v>0</v>
      </c>
    </row>
    <row r="413" spans="1:8" x14ac:dyDescent="0.2">
      <c r="B413" s="172"/>
      <c r="C413" s="173" t="s">
        <v>2111</v>
      </c>
      <c r="D413" s="174" t="s">
        <v>2112</v>
      </c>
      <c r="E413" s="179">
        <v>2020</v>
      </c>
      <c r="F413" s="176">
        <v>43921</v>
      </c>
      <c r="G413" s="180">
        <v>0</v>
      </c>
      <c r="H413" s="181">
        <v>7489408</v>
      </c>
    </row>
    <row r="414" spans="1:8" x14ac:dyDescent="0.2">
      <c r="B414" s="172"/>
      <c r="C414" s="173" t="s">
        <v>426</v>
      </c>
      <c r="D414" s="174" t="s">
        <v>1060</v>
      </c>
      <c r="E414" s="179">
        <v>2020</v>
      </c>
      <c r="F414" s="176">
        <v>43921</v>
      </c>
      <c r="G414" s="180">
        <v>34708</v>
      </c>
      <c r="H414" s="180">
        <v>858303</v>
      </c>
    </row>
    <row r="415" spans="1:8" x14ac:dyDescent="0.2">
      <c r="B415" s="172"/>
      <c r="C415" s="173" t="s">
        <v>2113</v>
      </c>
      <c r="D415" s="174" t="s">
        <v>2114</v>
      </c>
      <c r="E415" s="179">
        <v>2020</v>
      </c>
      <c r="F415" s="176">
        <v>43921</v>
      </c>
      <c r="G415" s="180">
        <v>0</v>
      </c>
      <c r="H415" s="181">
        <v>6631105</v>
      </c>
    </row>
    <row r="416" spans="1:8" x14ac:dyDescent="0.2">
      <c r="B416" s="172"/>
      <c r="C416" s="173" t="s">
        <v>2115</v>
      </c>
      <c r="D416" s="174" t="s">
        <v>2116</v>
      </c>
      <c r="E416" s="179">
        <v>2020</v>
      </c>
      <c r="F416" s="176">
        <v>43921</v>
      </c>
      <c r="G416" s="180">
        <v>0</v>
      </c>
      <c r="H416" s="181">
        <v>3184528</v>
      </c>
    </row>
    <row r="417" spans="2:8" x14ac:dyDescent="0.2">
      <c r="B417" s="172"/>
      <c r="C417" s="173" t="s">
        <v>429</v>
      </c>
      <c r="D417" s="174" t="s">
        <v>1061</v>
      </c>
      <c r="E417" s="179">
        <v>2020</v>
      </c>
      <c r="F417" s="176">
        <v>43921</v>
      </c>
      <c r="G417" s="180">
        <v>4945</v>
      </c>
      <c r="H417" s="180">
        <v>19778</v>
      </c>
    </row>
    <row r="418" spans="2:8" x14ac:dyDescent="0.2">
      <c r="B418" s="172"/>
      <c r="C418" s="173" t="s">
        <v>432</v>
      </c>
      <c r="D418" s="174" t="s">
        <v>1062</v>
      </c>
      <c r="E418" s="179">
        <v>2020</v>
      </c>
      <c r="F418" s="176">
        <v>43921</v>
      </c>
      <c r="G418" s="180">
        <v>801125</v>
      </c>
      <c r="H418" s="180">
        <v>3164750</v>
      </c>
    </row>
    <row r="419" spans="2:8" x14ac:dyDescent="0.2">
      <c r="B419" s="172"/>
      <c r="C419" s="173" t="s">
        <v>435</v>
      </c>
      <c r="D419" s="174" t="s">
        <v>1063</v>
      </c>
      <c r="E419" s="179">
        <v>2020</v>
      </c>
      <c r="F419" s="176">
        <v>43921</v>
      </c>
      <c r="G419" s="180">
        <v>600718</v>
      </c>
      <c r="H419" s="180">
        <v>3446577</v>
      </c>
    </row>
    <row r="420" spans="2:8" x14ac:dyDescent="0.2">
      <c r="B420" s="172"/>
      <c r="C420" s="173" t="s">
        <v>458</v>
      </c>
      <c r="D420" s="174" t="s">
        <v>2117</v>
      </c>
      <c r="E420" s="179">
        <v>2020</v>
      </c>
      <c r="F420" s="176">
        <v>43921</v>
      </c>
      <c r="G420" s="180">
        <v>0</v>
      </c>
      <c r="H420" s="181">
        <v>0</v>
      </c>
    </row>
    <row r="421" spans="2:8" x14ac:dyDescent="0.2">
      <c r="B421" s="172"/>
      <c r="C421" s="173" t="s">
        <v>1064</v>
      </c>
      <c r="D421" s="174" t="s">
        <v>1065</v>
      </c>
      <c r="E421" s="179">
        <v>2020</v>
      </c>
      <c r="F421" s="176">
        <v>43921</v>
      </c>
      <c r="G421" s="180">
        <v>0</v>
      </c>
      <c r="H421" s="180">
        <v>0</v>
      </c>
    </row>
    <row r="422" spans="2:8" x14ac:dyDescent="0.2">
      <c r="B422" s="172"/>
      <c r="C422" s="173" t="s">
        <v>1066</v>
      </c>
      <c r="D422" s="174" t="s">
        <v>1067</v>
      </c>
      <c r="E422" s="179">
        <v>2020</v>
      </c>
      <c r="F422" s="176">
        <v>43921</v>
      </c>
      <c r="G422" s="180">
        <v>0</v>
      </c>
      <c r="H422" s="180">
        <v>0</v>
      </c>
    </row>
    <row r="423" spans="2:8" x14ac:dyDescent="0.2">
      <c r="B423" s="172"/>
      <c r="C423" s="173" t="s">
        <v>2118</v>
      </c>
      <c r="D423" s="174" t="s">
        <v>2119</v>
      </c>
      <c r="E423" s="179">
        <v>2020</v>
      </c>
      <c r="F423" s="176">
        <v>43921</v>
      </c>
      <c r="G423" s="180">
        <v>0</v>
      </c>
      <c r="H423" s="181">
        <v>-1321634</v>
      </c>
    </row>
    <row r="424" spans="2:8" x14ac:dyDescent="0.2">
      <c r="B424" s="172"/>
      <c r="C424" s="173" t="s">
        <v>2120</v>
      </c>
      <c r="D424" s="174" t="s">
        <v>2121</v>
      </c>
      <c r="E424" s="179">
        <v>2020</v>
      </c>
      <c r="F424" s="176">
        <v>43921</v>
      </c>
      <c r="G424" s="180">
        <v>0</v>
      </c>
      <c r="H424" s="181">
        <v>-1264172</v>
      </c>
    </row>
    <row r="425" spans="2:8" x14ac:dyDescent="0.2">
      <c r="B425" s="172"/>
      <c r="C425" s="173" t="s">
        <v>1834</v>
      </c>
      <c r="D425" s="174" t="s">
        <v>1837</v>
      </c>
      <c r="E425" s="179">
        <v>2020</v>
      </c>
      <c r="F425" s="176">
        <v>43921</v>
      </c>
      <c r="G425" s="180">
        <v>-635991</v>
      </c>
      <c r="H425" s="180">
        <v>-364676</v>
      </c>
    </row>
    <row r="426" spans="2:8" x14ac:dyDescent="0.2">
      <c r="B426" s="172"/>
      <c r="C426" s="173" t="s">
        <v>1838</v>
      </c>
      <c r="D426" s="174" t="s">
        <v>1840</v>
      </c>
      <c r="E426" s="179">
        <v>2020</v>
      </c>
      <c r="F426" s="176">
        <v>43921</v>
      </c>
      <c r="G426" s="180">
        <v>0</v>
      </c>
      <c r="H426" s="180">
        <v>0</v>
      </c>
    </row>
    <row r="427" spans="2:8" x14ac:dyDescent="0.2">
      <c r="B427" s="172"/>
      <c r="C427" s="173" t="s">
        <v>1841</v>
      </c>
      <c r="D427" s="174" t="s">
        <v>1843</v>
      </c>
      <c r="E427" s="179">
        <v>2020</v>
      </c>
      <c r="F427" s="176">
        <v>43921</v>
      </c>
      <c r="G427" s="180">
        <v>-28417</v>
      </c>
      <c r="H427" s="180">
        <v>-710603</v>
      </c>
    </row>
    <row r="428" spans="2:8" x14ac:dyDescent="0.2">
      <c r="B428" s="172"/>
      <c r="C428" s="173" t="s">
        <v>1844</v>
      </c>
      <c r="D428" s="174" t="s">
        <v>1846</v>
      </c>
      <c r="E428" s="179">
        <v>2020</v>
      </c>
      <c r="F428" s="176">
        <v>43921</v>
      </c>
      <c r="G428" s="180">
        <v>-9744</v>
      </c>
      <c r="H428" s="180">
        <v>-13664</v>
      </c>
    </row>
    <row r="429" spans="2:8" x14ac:dyDescent="0.2">
      <c r="B429" s="172"/>
      <c r="C429" s="173" t="s">
        <v>1847</v>
      </c>
      <c r="D429" s="174" t="s">
        <v>1849</v>
      </c>
      <c r="E429" s="179">
        <v>2020</v>
      </c>
      <c r="F429" s="176">
        <v>43921</v>
      </c>
      <c r="G429" s="180">
        <v>-402</v>
      </c>
      <c r="H429" s="180">
        <v>-47427</v>
      </c>
    </row>
    <row r="430" spans="2:8" x14ac:dyDescent="0.2">
      <c r="B430" s="172"/>
      <c r="C430" s="173" t="s">
        <v>1850</v>
      </c>
      <c r="D430" s="174" t="s">
        <v>1852</v>
      </c>
      <c r="E430" s="179">
        <v>2020</v>
      </c>
      <c r="F430" s="176">
        <v>43921</v>
      </c>
      <c r="G430" s="180">
        <v>-91</v>
      </c>
      <c r="H430" s="180">
        <v>-152</v>
      </c>
    </row>
    <row r="431" spans="2:8" x14ac:dyDescent="0.2">
      <c r="B431" s="172"/>
      <c r="C431" s="173" t="s">
        <v>1853</v>
      </c>
      <c r="D431" s="174" t="s">
        <v>1855</v>
      </c>
      <c r="E431" s="179">
        <v>2020</v>
      </c>
      <c r="F431" s="176">
        <v>43921</v>
      </c>
      <c r="G431" s="180">
        <v>23</v>
      </c>
      <c r="H431" s="180">
        <v>-13541</v>
      </c>
    </row>
    <row r="432" spans="2:8" x14ac:dyDescent="0.2">
      <c r="B432" s="172"/>
      <c r="C432" s="173" t="s">
        <v>1856</v>
      </c>
      <c r="D432" s="174" t="s">
        <v>1858</v>
      </c>
      <c r="E432" s="179">
        <v>2020</v>
      </c>
      <c r="F432" s="176">
        <v>43921</v>
      </c>
      <c r="G432" s="180">
        <v>128</v>
      </c>
      <c r="H432" s="180">
        <v>-114109</v>
      </c>
    </row>
    <row r="433" spans="2:8" x14ac:dyDescent="0.2">
      <c r="B433" s="172"/>
      <c r="C433" s="173" t="s">
        <v>2122</v>
      </c>
      <c r="D433" s="174" t="s">
        <v>2123</v>
      </c>
      <c r="E433" s="179">
        <v>2020</v>
      </c>
      <c r="F433" s="176">
        <v>43921</v>
      </c>
      <c r="G433" s="180">
        <v>0</v>
      </c>
      <c r="H433" s="181">
        <v>-57462</v>
      </c>
    </row>
    <row r="434" spans="2:8" x14ac:dyDescent="0.2">
      <c r="B434" s="172"/>
      <c r="C434" s="173" t="s">
        <v>1859</v>
      </c>
      <c r="D434" s="174" t="s">
        <v>1862</v>
      </c>
      <c r="E434" s="179">
        <v>2020</v>
      </c>
      <c r="F434" s="176">
        <v>43921</v>
      </c>
      <c r="G434" s="180">
        <v>0</v>
      </c>
      <c r="H434" s="180">
        <v>-1090</v>
      </c>
    </row>
    <row r="435" spans="2:8" x14ac:dyDescent="0.2">
      <c r="B435" s="172"/>
      <c r="C435" s="173" t="s">
        <v>1863</v>
      </c>
      <c r="D435" s="174" t="s">
        <v>1865</v>
      </c>
      <c r="E435" s="179">
        <v>2020</v>
      </c>
      <c r="F435" s="176">
        <v>43921</v>
      </c>
      <c r="G435" s="180">
        <v>19140</v>
      </c>
      <c r="H435" s="180">
        <v>8875</v>
      </c>
    </row>
    <row r="436" spans="2:8" x14ac:dyDescent="0.2">
      <c r="B436" s="172"/>
      <c r="C436" s="173" t="s">
        <v>1866</v>
      </c>
      <c r="D436" s="174" t="s">
        <v>1868</v>
      </c>
      <c r="E436" s="179">
        <v>2020</v>
      </c>
      <c r="F436" s="176">
        <v>43921</v>
      </c>
      <c r="G436" s="180">
        <v>6381</v>
      </c>
      <c r="H436" s="180">
        <v>-14527</v>
      </c>
    </row>
    <row r="437" spans="2:8" x14ac:dyDescent="0.2">
      <c r="B437" s="172"/>
      <c r="C437" s="173" t="s">
        <v>1869</v>
      </c>
      <c r="D437" s="174" t="s">
        <v>1871</v>
      </c>
      <c r="E437" s="179">
        <v>2020</v>
      </c>
      <c r="F437" s="176">
        <v>43921</v>
      </c>
      <c r="G437" s="180">
        <v>-14241</v>
      </c>
      <c r="H437" s="180">
        <v>-25302</v>
      </c>
    </row>
    <row r="438" spans="2:8" x14ac:dyDescent="0.2">
      <c r="B438" s="172"/>
      <c r="C438" s="173" t="s">
        <v>1872</v>
      </c>
      <c r="D438" s="174" t="s">
        <v>1874</v>
      </c>
      <c r="E438" s="179">
        <v>2020</v>
      </c>
      <c r="F438" s="176">
        <v>43921</v>
      </c>
      <c r="G438" s="180">
        <v>23158</v>
      </c>
      <c r="H438" s="180">
        <v>-2312</v>
      </c>
    </row>
    <row r="439" spans="2:8" x14ac:dyDescent="0.2">
      <c r="B439" s="172"/>
      <c r="C439" s="173" t="s">
        <v>1875</v>
      </c>
      <c r="D439" s="174" t="s">
        <v>1877</v>
      </c>
      <c r="E439" s="179">
        <v>2020</v>
      </c>
      <c r="F439" s="176">
        <v>43921</v>
      </c>
      <c r="G439" s="180">
        <v>15933</v>
      </c>
      <c r="H439" s="180">
        <v>-23106</v>
      </c>
    </row>
    <row r="440" spans="2:8" x14ac:dyDescent="0.2">
      <c r="B440" s="172"/>
      <c r="C440" s="173" t="s">
        <v>2124</v>
      </c>
      <c r="D440" s="174" t="s">
        <v>2125</v>
      </c>
      <c r="E440" s="179">
        <v>2020</v>
      </c>
      <c r="F440" s="176">
        <v>43921</v>
      </c>
      <c r="G440" s="180">
        <v>0</v>
      </c>
      <c r="H440" s="181">
        <v>8769256</v>
      </c>
    </row>
    <row r="441" spans="2:8" x14ac:dyDescent="0.2">
      <c r="B441" s="172"/>
      <c r="C441" s="173" t="s">
        <v>2126</v>
      </c>
      <c r="D441" s="174" t="s">
        <v>2127</v>
      </c>
      <c r="E441" s="179">
        <v>2020</v>
      </c>
      <c r="F441" s="176">
        <v>43921</v>
      </c>
      <c r="G441" s="180">
        <v>0</v>
      </c>
      <c r="H441" s="181">
        <v>2897162</v>
      </c>
    </row>
    <row r="442" spans="2:8" x14ac:dyDescent="0.2">
      <c r="B442" s="172"/>
      <c r="C442" s="173" t="s">
        <v>461</v>
      </c>
      <c r="D442" s="174" t="s">
        <v>1068</v>
      </c>
      <c r="E442" s="179">
        <v>2020</v>
      </c>
      <c r="F442" s="176">
        <v>43921</v>
      </c>
      <c r="G442" s="180">
        <v>250000</v>
      </c>
      <c r="H442" s="180">
        <v>2863465</v>
      </c>
    </row>
    <row r="443" spans="2:8" x14ac:dyDescent="0.2">
      <c r="B443" s="172"/>
      <c r="C443" s="173" t="s">
        <v>399</v>
      </c>
      <c r="D443" s="174" t="s">
        <v>1069</v>
      </c>
      <c r="E443" s="179">
        <v>2020</v>
      </c>
      <c r="F443" s="176">
        <v>43921</v>
      </c>
      <c r="G443" s="180">
        <v>25000</v>
      </c>
      <c r="H443" s="180">
        <v>33697</v>
      </c>
    </row>
    <row r="444" spans="2:8" x14ac:dyDescent="0.2">
      <c r="B444" s="172"/>
      <c r="C444" s="173" t="s">
        <v>1070</v>
      </c>
      <c r="D444" s="174" t="s">
        <v>1071</v>
      </c>
      <c r="E444" s="179">
        <v>2020</v>
      </c>
      <c r="F444" s="176">
        <v>43921</v>
      </c>
      <c r="G444" s="180">
        <v>0</v>
      </c>
      <c r="H444" s="180">
        <v>0</v>
      </c>
    </row>
    <row r="445" spans="2:8" x14ac:dyDescent="0.2">
      <c r="B445" s="172"/>
      <c r="C445" s="173" t="s">
        <v>1072</v>
      </c>
      <c r="D445" s="174" t="s">
        <v>1073</v>
      </c>
      <c r="E445" s="179">
        <v>2020</v>
      </c>
      <c r="F445" s="176">
        <v>43921</v>
      </c>
      <c r="G445" s="180">
        <v>234625</v>
      </c>
      <c r="H445" s="180">
        <v>0</v>
      </c>
    </row>
    <row r="446" spans="2:8" x14ac:dyDescent="0.2">
      <c r="B446" s="172"/>
      <c r="C446" s="173" t="s">
        <v>1074</v>
      </c>
      <c r="D446" s="174" t="s">
        <v>1075</v>
      </c>
      <c r="E446" s="179">
        <v>2020</v>
      </c>
      <c r="F446" s="176">
        <v>43921</v>
      </c>
      <c r="G446" s="180">
        <v>0</v>
      </c>
      <c r="H446" s="180">
        <v>0</v>
      </c>
    </row>
    <row r="447" spans="2:8" x14ac:dyDescent="0.2">
      <c r="B447" s="172"/>
      <c r="C447" s="173" t="s">
        <v>464</v>
      </c>
      <c r="D447" s="174" t="s">
        <v>1076</v>
      </c>
      <c r="E447" s="179">
        <v>2020</v>
      </c>
      <c r="F447" s="176">
        <v>43921</v>
      </c>
      <c r="G447" s="180">
        <v>0</v>
      </c>
      <c r="H447" s="180">
        <v>0</v>
      </c>
    </row>
    <row r="448" spans="2:8" x14ac:dyDescent="0.2">
      <c r="B448" s="172"/>
      <c r="C448" s="173" t="s">
        <v>500</v>
      </c>
      <c r="D448" s="174" t="s">
        <v>1077</v>
      </c>
      <c r="E448" s="179">
        <v>2020</v>
      </c>
      <c r="F448" s="176">
        <v>43921</v>
      </c>
      <c r="G448" s="180">
        <v>0</v>
      </c>
      <c r="H448" s="180">
        <v>0</v>
      </c>
    </row>
    <row r="449" spans="2:8" x14ac:dyDescent="0.2">
      <c r="B449" s="172"/>
      <c r="C449" s="173" t="s">
        <v>1078</v>
      </c>
      <c r="D449" s="174" t="s">
        <v>1079</v>
      </c>
      <c r="E449" s="179">
        <v>2020</v>
      </c>
      <c r="F449" s="176">
        <v>43921</v>
      </c>
      <c r="G449" s="180">
        <v>42167</v>
      </c>
      <c r="H449" s="180">
        <v>0</v>
      </c>
    </row>
    <row r="450" spans="2:8" x14ac:dyDescent="0.2">
      <c r="B450" s="172"/>
      <c r="C450" s="173" t="s">
        <v>480</v>
      </c>
      <c r="D450" s="174" t="s">
        <v>2128</v>
      </c>
      <c r="E450" s="179">
        <v>2020</v>
      </c>
      <c r="F450" s="176">
        <v>43921</v>
      </c>
      <c r="G450" s="180">
        <v>0</v>
      </c>
      <c r="H450" s="181">
        <v>1694224</v>
      </c>
    </row>
    <row r="451" spans="2:8" ht="21" x14ac:dyDescent="0.2">
      <c r="B451" s="172"/>
      <c r="C451" s="173" t="s">
        <v>1080</v>
      </c>
      <c r="D451" s="174" t="s">
        <v>1081</v>
      </c>
      <c r="E451" s="179">
        <v>2020</v>
      </c>
      <c r="F451" s="176">
        <v>43921</v>
      </c>
      <c r="G451" s="180">
        <v>93588</v>
      </c>
      <c r="H451" s="180">
        <v>1062634</v>
      </c>
    </row>
    <row r="452" spans="2:8" ht="24" customHeight="1" x14ac:dyDescent="0.2">
      <c r="B452" s="172"/>
      <c r="C452" s="173" t="s">
        <v>1082</v>
      </c>
      <c r="D452" s="174" t="s">
        <v>1083</v>
      </c>
      <c r="E452" s="179">
        <v>2020</v>
      </c>
      <c r="F452" s="176">
        <v>43921</v>
      </c>
      <c r="G452" s="180">
        <v>0</v>
      </c>
      <c r="H452" s="180">
        <v>187363</v>
      </c>
    </row>
    <row r="453" spans="2:8" x14ac:dyDescent="0.2">
      <c r="B453" s="172"/>
      <c r="C453" s="173" t="s">
        <v>1084</v>
      </c>
      <c r="D453" s="174" t="s">
        <v>1085</v>
      </c>
      <c r="E453" s="179">
        <v>2020</v>
      </c>
      <c r="F453" s="176">
        <v>43921</v>
      </c>
      <c r="G453" s="180">
        <v>0</v>
      </c>
      <c r="H453" s="180">
        <v>444227</v>
      </c>
    </row>
    <row r="454" spans="2:8" x14ac:dyDescent="0.2">
      <c r="B454" s="172"/>
      <c r="C454" s="173" t="s">
        <v>1086</v>
      </c>
      <c r="D454" s="174" t="s">
        <v>1087</v>
      </c>
      <c r="E454" s="179">
        <v>2020</v>
      </c>
      <c r="F454" s="176">
        <v>43921</v>
      </c>
      <c r="G454" s="180">
        <v>0</v>
      </c>
      <c r="H454" s="180">
        <v>0</v>
      </c>
    </row>
    <row r="455" spans="2:8" x14ac:dyDescent="0.2">
      <c r="B455" s="172"/>
      <c r="C455" s="173" t="s">
        <v>1088</v>
      </c>
      <c r="D455" s="174" t="s">
        <v>1089</v>
      </c>
      <c r="E455" s="179">
        <v>2020</v>
      </c>
      <c r="F455" s="176">
        <v>43921</v>
      </c>
      <c r="G455" s="180">
        <v>0</v>
      </c>
      <c r="H455" s="180">
        <v>0</v>
      </c>
    </row>
    <row r="456" spans="2:8" x14ac:dyDescent="0.2">
      <c r="B456" s="172"/>
      <c r="C456" s="173" t="s">
        <v>1090</v>
      </c>
      <c r="D456" s="174" t="s">
        <v>1091</v>
      </c>
      <c r="E456" s="179">
        <v>2020</v>
      </c>
      <c r="F456" s="176">
        <v>43921</v>
      </c>
      <c r="G456" s="180">
        <v>0</v>
      </c>
      <c r="H456" s="180">
        <v>0</v>
      </c>
    </row>
    <row r="457" spans="2:8" x14ac:dyDescent="0.2">
      <c r="B457" s="172"/>
      <c r="C457" s="173" t="s">
        <v>2129</v>
      </c>
      <c r="D457" s="174" t="s">
        <v>2130</v>
      </c>
      <c r="E457" s="179">
        <v>2020</v>
      </c>
      <c r="F457" s="176">
        <v>43921</v>
      </c>
      <c r="G457" s="180">
        <v>0</v>
      </c>
      <c r="H457" s="181">
        <v>4177870</v>
      </c>
    </row>
    <row r="458" spans="2:8" x14ac:dyDescent="0.2">
      <c r="B458" s="172"/>
      <c r="C458" s="173" t="s">
        <v>1094</v>
      </c>
      <c r="D458" s="174" t="s">
        <v>1093</v>
      </c>
      <c r="E458" s="179">
        <v>2020</v>
      </c>
      <c r="F458" s="176">
        <v>43921</v>
      </c>
      <c r="G458" s="180">
        <v>0</v>
      </c>
      <c r="H458" s="180">
        <v>892170</v>
      </c>
    </row>
    <row r="459" spans="2:8" x14ac:dyDescent="0.2">
      <c r="B459" s="172"/>
      <c r="C459" s="173" t="s">
        <v>402</v>
      </c>
      <c r="D459" s="174" t="s">
        <v>1095</v>
      </c>
      <c r="E459" s="179">
        <v>2020</v>
      </c>
      <c r="F459" s="176">
        <v>43921</v>
      </c>
      <c r="G459" s="180">
        <v>0</v>
      </c>
      <c r="H459" s="180">
        <v>222110</v>
      </c>
    </row>
    <row r="460" spans="2:8" x14ac:dyDescent="0.2">
      <c r="B460" s="172"/>
      <c r="C460" s="173" t="s">
        <v>405</v>
      </c>
      <c r="D460" s="174" t="s">
        <v>1096</v>
      </c>
      <c r="E460" s="179">
        <v>2020</v>
      </c>
      <c r="F460" s="176">
        <v>43921</v>
      </c>
      <c r="G460" s="180">
        <v>0</v>
      </c>
      <c r="H460" s="180">
        <v>1583518</v>
      </c>
    </row>
    <row r="461" spans="2:8" x14ac:dyDescent="0.2">
      <c r="B461" s="172"/>
      <c r="C461" s="173" t="s">
        <v>408</v>
      </c>
      <c r="D461" s="174" t="s">
        <v>1097</v>
      </c>
      <c r="E461" s="179">
        <v>2020</v>
      </c>
      <c r="F461" s="176">
        <v>43921</v>
      </c>
      <c r="G461" s="180">
        <v>0</v>
      </c>
      <c r="H461" s="180">
        <v>185491</v>
      </c>
    </row>
    <row r="462" spans="2:8" x14ac:dyDescent="0.2">
      <c r="B462" s="172"/>
      <c r="C462" s="173" t="s">
        <v>469</v>
      </c>
      <c r="D462" s="174" t="s">
        <v>1098</v>
      </c>
      <c r="E462" s="179">
        <v>2020</v>
      </c>
      <c r="F462" s="176">
        <v>43921</v>
      </c>
      <c r="G462" s="180">
        <v>0</v>
      </c>
      <c r="H462" s="180">
        <v>459307</v>
      </c>
    </row>
    <row r="463" spans="2:8" x14ac:dyDescent="0.2">
      <c r="B463" s="172"/>
      <c r="C463" s="173" t="s">
        <v>1893</v>
      </c>
      <c r="D463" s="174" t="s">
        <v>1099</v>
      </c>
      <c r="E463" s="179">
        <v>2020</v>
      </c>
      <c r="F463" s="176">
        <v>43921</v>
      </c>
      <c r="G463" s="180">
        <v>0</v>
      </c>
      <c r="H463" s="180">
        <v>0</v>
      </c>
    </row>
    <row r="464" spans="2:8" x14ac:dyDescent="0.2">
      <c r="B464" s="172"/>
      <c r="C464" s="173" t="s">
        <v>1894</v>
      </c>
      <c r="D464" s="174" t="s">
        <v>1100</v>
      </c>
      <c r="E464" s="179">
        <v>2020</v>
      </c>
      <c r="F464" s="176">
        <v>43921</v>
      </c>
      <c r="G464" s="180">
        <v>0</v>
      </c>
      <c r="H464" s="180">
        <v>0</v>
      </c>
    </row>
    <row r="465" spans="2:8" x14ac:dyDescent="0.2">
      <c r="B465" s="172"/>
      <c r="C465" s="173" t="s">
        <v>1895</v>
      </c>
      <c r="D465" s="174" t="s">
        <v>1101</v>
      </c>
      <c r="E465" s="179">
        <v>2020</v>
      </c>
      <c r="F465" s="176">
        <v>43921</v>
      </c>
      <c r="G465" s="180">
        <v>0</v>
      </c>
      <c r="H465" s="180">
        <v>0</v>
      </c>
    </row>
    <row r="466" spans="2:8" x14ac:dyDescent="0.2">
      <c r="B466" s="172"/>
      <c r="C466" s="173" t="s">
        <v>2170</v>
      </c>
      <c r="D466" s="174" t="s">
        <v>1102</v>
      </c>
      <c r="E466" s="179">
        <v>2020</v>
      </c>
      <c r="F466" s="176">
        <v>43921</v>
      </c>
      <c r="G466" s="180">
        <v>0</v>
      </c>
      <c r="H466" s="180">
        <v>52466</v>
      </c>
    </row>
    <row r="467" spans="2:8" x14ac:dyDescent="0.2">
      <c r="B467" s="172"/>
      <c r="C467" s="173" t="s">
        <v>1896</v>
      </c>
      <c r="D467" s="174" t="s">
        <v>1103</v>
      </c>
      <c r="E467" s="179">
        <v>2020</v>
      </c>
      <c r="F467" s="176">
        <v>43921</v>
      </c>
      <c r="G467" s="180">
        <v>140751</v>
      </c>
      <c r="H467" s="180">
        <v>782808</v>
      </c>
    </row>
    <row r="468" spans="2:8" x14ac:dyDescent="0.2">
      <c r="B468" s="172"/>
      <c r="C468" s="173" t="s">
        <v>2264</v>
      </c>
      <c r="D468" s="174" t="s">
        <v>2265</v>
      </c>
      <c r="E468" s="179">
        <v>2020</v>
      </c>
      <c r="F468" s="176">
        <v>43921</v>
      </c>
      <c r="G468" s="180">
        <v>0</v>
      </c>
      <c r="H468" s="181">
        <v>403497708</v>
      </c>
    </row>
    <row r="469" spans="2:8" x14ac:dyDescent="0.2">
      <c r="B469" s="172"/>
      <c r="C469" s="173" t="s">
        <v>2131</v>
      </c>
      <c r="D469" s="174" t="s">
        <v>2132</v>
      </c>
      <c r="E469" s="179">
        <v>2020</v>
      </c>
      <c r="F469" s="176">
        <v>43921</v>
      </c>
      <c r="G469" s="180">
        <v>0</v>
      </c>
      <c r="H469" s="181">
        <v>15</v>
      </c>
    </row>
    <row r="470" spans="2:8" x14ac:dyDescent="0.2">
      <c r="B470" s="172"/>
      <c r="C470" s="173" t="s">
        <v>1104</v>
      </c>
      <c r="D470" s="174" t="s">
        <v>1105</v>
      </c>
      <c r="E470" s="179">
        <v>2020</v>
      </c>
      <c r="F470" s="176">
        <v>43921</v>
      </c>
      <c r="G470" s="180">
        <v>0</v>
      </c>
      <c r="H470" s="180">
        <v>0</v>
      </c>
    </row>
    <row r="471" spans="2:8" x14ac:dyDescent="0.2">
      <c r="B471" s="172"/>
      <c r="C471" s="173" t="s">
        <v>1106</v>
      </c>
      <c r="D471" s="174" t="s">
        <v>1107</v>
      </c>
      <c r="E471" s="179">
        <v>2020</v>
      </c>
      <c r="F471" s="176">
        <v>43921</v>
      </c>
      <c r="G471" s="180">
        <v>0</v>
      </c>
      <c r="H471" s="180">
        <v>15</v>
      </c>
    </row>
    <row r="472" spans="2:8" x14ac:dyDescent="0.2">
      <c r="B472" s="172"/>
      <c r="C472" s="173" t="s">
        <v>1108</v>
      </c>
      <c r="D472" s="174" t="s">
        <v>1109</v>
      </c>
      <c r="E472" s="179">
        <v>2020</v>
      </c>
      <c r="F472" s="176">
        <v>43921</v>
      </c>
      <c r="G472" s="180">
        <v>0</v>
      </c>
      <c r="H472" s="180">
        <v>0</v>
      </c>
    </row>
    <row r="473" spans="2:8" x14ac:dyDescent="0.2">
      <c r="B473" s="172"/>
      <c r="C473" s="173" t="s">
        <v>2133</v>
      </c>
      <c r="D473" s="174" t="s">
        <v>2134</v>
      </c>
      <c r="E473" s="179">
        <v>2020</v>
      </c>
      <c r="F473" s="176">
        <v>43921</v>
      </c>
      <c r="G473" s="180">
        <v>0</v>
      </c>
      <c r="H473" s="181">
        <v>0</v>
      </c>
    </row>
    <row r="474" spans="2:8" x14ac:dyDescent="0.2">
      <c r="B474" s="172"/>
      <c r="C474" s="173" t="s">
        <v>1110</v>
      </c>
      <c r="D474" s="174" t="s">
        <v>1111</v>
      </c>
      <c r="E474" s="179">
        <v>2020</v>
      </c>
      <c r="F474" s="176">
        <v>43921</v>
      </c>
      <c r="G474" s="180">
        <v>0</v>
      </c>
      <c r="H474" s="180">
        <v>0</v>
      </c>
    </row>
    <row r="475" spans="2:8" x14ac:dyDescent="0.2">
      <c r="B475" s="172"/>
      <c r="C475" s="173" t="s">
        <v>1112</v>
      </c>
      <c r="D475" s="174" t="s">
        <v>1113</v>
      </c>
      <c r="E475" s="179">
        <v>2020</v>
      </c>
      <c r="F475" s="176">
        <v>43921</v>
      </c>
      <c r="G475" s="180">
        <v>0</v>
      </c>
      <c r="H475" s="180">
        <v>0</v>
      </c>
    </row>
    <row r="476" spans="2:8" x14ac:dyDescent="0.2">
      <c r="B476" s="172"/>
      <c r="C476" s="173" t="s">
        <v>1114</v>
      </c>
      <c r="D476" s="174" t="s">
        <v>1115</v>
      </c>
      <c r="E476" s="179">
        <v>2020</v>
      </c>
      <c r="F476" s="176">
        <v>43921</v>
      </c>
      <c r="G476" s="180">
        <v>0</v>
      </c>
      <c r="H476" s="180">
        <v>0</v>
      </c>
    </row>
    <row r="477" spans="2:8" x14ac:dyDescent="0.2">
      <c r="B477" s="172"/>
      <c r="C477" s="173" t="s">
        <v>1116</v>
      </c>
      <c r="D477" s="174" t="s">
        <v>1117</v>
      </c>
      <c r="E477" s="179">
        <v>2020</v>
      </c>
      <c r="F477" s="176">
        <v>43921</v>
      </c>
      <c r="G477" s="180">
        <v>0</v>
      </c>
      <c r="H477" s="180">
        <v>0</v>
      </c>
    </row>
    <row r="478" spans="2:8" x14ac:dyDescent="0.2">
      <c r="B478" s="172"/>
      <c r="C478" s="173" t="s">
        <v>1118</v>
      </c>
      <c r="D478" s="174" t="s">
        <v>1119</v>
      </c>
      <c r="E478" s="179">
        <v>2020</v>
      </c>
      <c r="F478" s="176">
        <v>43921</v>
      </c>
      <c r="G478" s="180">
        <v>0</v>
      </c>
      <c r="H478" s="180">
        <v>0</v>
      </c>
    </row>
    <row r="479" spans="2:8" x14ac:dyDescent="0.2">
      <c r="B479" s="172"/>
      <c r="C479" s="173" t="s">
        <v>2135</v>
      </c>
      <c r="D479" s="174" t="s">
        <v>2136</v>
      </c>
      <c r="E479" s="179">
        <v>2020</v>
      </c>
      <c r="F479" s="176">
        <v>43921</v>
      </c>
      <c r="G479" s="180">
        <v>0</v>
      </c>
      <c r="H479" s="181">
        <v>176042</v>
      </c>
    </row>
    <row r="480" spans="2:8" x14ac:dyDescent="0.2">
      <c r="B480" s="172"/>
      <c r="C480" s="173" t="s">
        <v>1120</v>
      </c>
      <c r="D480" s="174" t="s">
        <v>1121</v>
      </c>
      <c r="E480" s="179">
        <v>2020</v>
      </c>
      <c r="F480" s="176">
        <v>43921</v>
      </c>
      <c r="G480" s="180">
        <v>0</v>
      </c>
      <c r="H480" s="180">
        <v>0</v>
      </c>
    </row>
    <row r="481" spans="2:8" x14ac:dyDescent="0.2">
      <c r="B481" s="172"/>
      <c r="C481" s="173" t="s">
        <v>1122</v>
      </c>
      <c r="D481" s="174" t="s">
        <v>1123</v>
      </c>
      <c r="E481" s="179">
        <v>2020</v>
      </c>
      <c r="F481" s="176">
        <v>43921</v>
      </c>
      <c r="G481" s="180">
        <v>0</v>
      </c>
      <c r="H481" s="180">
        <v>0</v>
      </c>
    </row>
    <row r="482" spans="2:8" x14ac:dyDescent="0.2">
      <c r="B482" s="172"/>
      <c r="C482" s="173" t="s">
        <v>1124</v>
      </c>
      <c r="D482" s="174" t="s">
        <v>1125</v>
      </c>
      <c r="E482" s="179">
        <v>2020</v>
      </c>
      <c r="F482" s="176">
        <v>43921</v>
      </c>
      <c r="G482" s="180">
        <v>132500</v>
      </c>
      <c r="H482" s="180">
        <v>176042</v>
      </c>
    </row>
    <row r="483" spans="2:8" x14ac:dyDescent="0.2">
      <c r="B483" s="172"/>
      <c r="C483" s="173" t="s">
        <v>2137</v>
      </c>
      <c r="D483" s="174" t="s">
        <v>2138</v>
      </c>
      <c r="E483" s="179">
        <v>2020</v>
      </c>
      <c r="F483" s="176">
        <v>43921</v>
      </c>
      <c r="G483" s="180">
        <v>0</v>
      </c>
      <c r="H483" s="181">
        <v>3865</v>
      </c>
    </row>
    <row r="484" spans="2:8" x14ac:dyDescent="0.2">
      <c r="B484" s="172"/>
      <c r="C484" s="173" t="s">
        <v>1126</v>
      </c>
      <c r="D484" s="174" t="s">
        <v>1127</v>
      </c>
      <c r="E484" s="179">
        <v>2020</v>
      </c>
      <c r="F484" s="176">
        <v>43921</v>
      </c>
      <c r="G484" s="180">
        <v>1988</v>
      </c>
      <c r="H484" s="180">
        <v>3865</v>
      </c>
    </row>
    <row r="485" spans="2:8" x14ac:dyDescent="0.2">
      <c r="B485" s="172"/>
      <c r="C485" s="173" t="s">
        <v>1128</v>
      </c>
      <c r="D485" s="174" t="s">
        <v>1129</v>
      </c>
      <c r="E485" s="179">
        <v>2020</v>
      </c>
      <c r="F485" s="176">
        <v>43921</v>
      </c>
      <c r="G485" s="180">
        <v>0</v>
      </c>
      <c r="H485" s="180">
        <v>0</v>
      </c>
    </row>
    <row r="486" spans="2:8" x14ac:dyDescent="0.2">
      <c r="B486" s="172"/>
      <c r="C486" s="173" t="s">
        <v>2266</v>
      </c>
      <c r="D486" s="174" t="s">
        <v>2267</v>
      </c>
      <c r="E486" s="179">
        <v>2020</v>
      </c>
      <c r="F486" s="176">
        <v>43921</v>
      </c>
      <c r="G486" s="180">
        <v>0</v>
      </c>
      <c r="H486" s="181">
        <v>-179892</v>
      </c>
    </row>
    <row r="487" spans="2:8" x14ac:dyDescent="0.2">
      <c r="B487" s="172"/>
      <c r="C487" s="173" t="s">
        <v>188</v>
      </c>
      <c r="D487" s="174" t="s">
        <v>1130</v>
      </c>
      <c r="E487" s="179">
        <v>2020</v>
      </c>
      <c r="F487" s="183">
        <v>43921</v>
      </c>
      <c r="G487" s="180">
        <v>0</v>
      </c>
      <c r="H487" s="180">
        <v>0</v>
      </c>
    </row>
    <row r="488" spans="2:8" x14ac:dyDescent="0.2">
      <c r="B488" s="172"/>
      <c r="C488" s="173" t="s">
        <v>1131</v>
      </c>
      <c r="D488" s="174" t="s">
        <v>1132</v>
      </c>
      <c r="E488" s="179">
        <v>2020</v>
      </c>
      <c r="F488" s="176">
        <v>43921</v>
      </c>
      <c r="G488" s="180">
        <v>0</v>
      </c>
      <c r="H488" s="180">
        <v>0</v>
      </c>
    </row>
    <row r="489" spans="2:8" x14ac:dyDescent="0.2">
      <c r="B489" s="172"/>
      <c r="C489" s="173" t="s">
        <v>2268</v>
      </c>
      <c r="D489" s="174" t="s">
        <v>2269</v>
      </c>
      <c r="E489" s="179">
        <v>2020</v>
      </c>
      <c r="F489" s="176">
        <v>43921</v>
      </c>
      <c r="G489" s="180">
        <v>0</v>
      </c>
      <c r="H489" s="181">
        <v>0</v>
      </c>
    </row>
    <row r="490" spans="2:8" x14ac:dyDescent="0.2">
      <c r="B490" s="172"/>
      <c r="C490" s="173" t="s">
        <v>189</v>
      </c>
      <c r="D490" s="174" t="s">
        <v>1343</v>
      </c>
      <c r="E490" s="179">
        <v>2020</v>
      </c>
      <c r="F490" s="176">
        <v>43921</v>
      </c>
      <c r="G490" s="180">
        <v>0</v>
      </c>
      <c r="H490" s="181">
        <v>14548159</v>
      </c>
    </row>
    <row r="491" spans="2:8" x14ac:dyDescent="0.2">
      <c r="B491" s="172"/>
      <c r="C491" s="173" t="s">
        <v>1133</v>
      </c>
      <c r="D491" s="174" t="s">
        <v>1134</v>
      </c>
      <c r="E491" s="179">
        <v>2020</v>
      </c>
      <c r="F491" s="176">
        <v>43921</v>
      </c>
      <c r="G491" s="180">
        <v>0</v>
      </c>
      <c r="H491" s="180">
        <v>0</v>
      </c>
    </row>
    <row r="492" spans="2:8" x14ac:dyDescent="0.2">
      <c r="B492" s="172"/>
      <c r="C492" s="173" t="s">
        <v>2139</v>
      </c>
      <c r="D492" s="174" t="s">
        <v>2140</v>
      </c>
      <c r="E492" s="179">
        <v>2020</v>
      </c>
      <c r="F492" s="176">
        <v>43921</v>
      </c>
      <c r="G492" s="180">
        <v>0</v>
      </c>
      <c r="H492" s="181">
        <v>14548159</v>
      </c>
    </row>
    <row r="493" spans="2:8" x14ac:dyDescent="0.2">
      <c r="B493" s="172"/>
      <c r="C493" s="173" t="s">
        <v>1135</v>
      </c>
      <c r="D493" s="174" t="s">
        <v>1136</v>
      </c>
      <c r="E493" s="179">
        <v>2020</v>
      </c>
      <c r="F493" s="176">
        <v>43921</v>
      </c>
      <c r="G493" s="180">
        <v>0</v>
      </c>
      <c r="H493" s="180">
        <v>0</v>
      </c>
    </row>
    <row r="494" spans="2:8" x14ac:dyDescent="0.2">
      <c r="B494" s="172"/>
      <c r="C494" s="173" t="s">
        <v>2141</v>
      </c>
      <c r="D494" s="174" t="s">
        <v>2142</v>
      </c>
      <c r="E494" s="179">
        <v>2020</v>
      </c>
      <c r="F494" s="176">
        <v>43921</v>
      </c>
      <c r="G494" s="180">
        <v>0</v>
      </c>
      <c r="H494" s="181">
        <v>13540203</v>
      </c>
    </row>
    <row r="495" spans="2:8" x14ac:dyDescent="0.2">
      <c r="B495" s="172"/>
      <c r="C495" s="173" t="s">
        <v>1137</v>
      </c>
      <c r="D495" s="174" t="s">
        <v>1138</v>
      </c>
      <c r="E495" s="179">
        <v>2020</v>
      </c>
      <c r="F495" s="176">
        <v>43921</v>
      </c>
      <c r="G495" s="180">
        <v>0</v>
      </c>
      <c r="H495" s="180">
        <v>35434</v>
      </c>
    </row>
    <row r="496" spans="2:8" x14ac:dyDescent="0.2">
      <c r="B496" s="172" t="s">
        <v>521</v>
      </c>
      <c r="C496" s="173" t="s">
        <v>1139</v>
      </c>
      <c r="D496" s="174" t="s">
        <v>1140</v>
      </c>
      <c r="E496" s="179">
        <v>2020</v>
      </c>
      <c r="F496" s="176">
        <v>43921</v>
      </c>
      <c r="G496" s="180">
        <v>0</v>
      </c>
      <c r="H496" s="180">
        <v>527152</v>
      </c>
    </row>
    <row r="497" spans="2:8" x14ac:dyDescent="0.2">
      <c r="B497" s="172"/>
      <c r="C497" s="173" t="s">
        <v>2143</v>
      </c>
      <c r="D497" s="174" t="s">
        <v>2144</v>
      </c>
      <c r="E497" s="179">
        <v>2020</v>
      </c>
      <c r="F497" s="176">
        <v>43921</v>
      </c>
      <c r="G497" s="180">
        <v>0</v>
      </c>
      <c r="H497" s="181">
        <v>12977617</v>
      </c>
    </row>
    <row r="498" spans="2:8" x14ac:dyDescent="0.2">
      <c r="B498" s="172" t="s">
        <v>583</v>
      </c>
      <c r="C498" s="173" t="s">
        <v>1141</v>
      </c>
      <c r="D498" s="174" t="s">
        <v>1142</v>
      </c>
      <c r="E498" s="179">
        <v>2020</v>
      </c>
      <c r="F498" s="176">
        <v>43921</v>
      </c>
      <c r="G498" s="180">
        <v>0</v>
      </c>
      <c r="H498" s="180">
        <v>0</v>
      </c>
    </row>
    <row r="499" spans="2:8" x14ac:dyDescent="0.2">
      <c r="B499" s="172"/>
      <c r="C499" s="173" t="s">
        <v>1143</v>
      </c>
      <c r="D499" s="174" t="s">
        <v>1144</v>
      </c>
      <c r="E499" s="179">
        <v>2020</v>
      </c>
      <c r="F499" s="176">
        <v>43921</v>
      </c>
      <c r="G499" s="180">
        <v>8656</v>
      </c>
      <c r="H499" s="180">
        <v>20488</v>
      </c>
    </row>
    <row r="500" spans="2:8" x14ac:dyDescent="0.2">
      <c r="B500" s="172"/>
      <c r="C500" s="173" t="s">
        <v>1145</v>
      </c>
      <c r="D500" s="174" t="s">
        <v>1146</v>
      </c>
      <c r="E500" s="179">
        <v>2020</v>
      </c>
      <c r="F500" s="176">
        <v>43921</v>
      </c>
      <c r="G500" s="180">
        <v>0</v>
      </c>
      <c r="H500" s="180">
        <v>0</v>
      </c>
    </row>
    <row r="501" spans="2:8" x14ac:dyDescent="0.2">
      <c r="B501" s="172"/>
      <c r="C501" s="173" t="s">
        <v>1147</v>
      </c>
      <c r="D501" s="174" t="s">
        <v>1148</v>
      </c>
      <c r="E501" s="179">
        <v>2020</v>
      </c>
      <c r="F501" s="176">
        <v>43921</v>
      </c>
      <c r="G501" s="180">
        <v>0</v>
      </c>
      <c r="H501" s="180">
        <v>0</v>
      </c>
    </row>
    <row r="502" spans="2:8" x14ac:dyDescent="0.2">
      <c r="B502" s="172"/>
      <c r="C502" s="173" t="s">
        <v>1149</v>
      </c>
      <c r="D502" s="174" t="s">
        <v>1150</v>
      </c>
      <c r="E502" s="179">
        <v>2020</v>
      </c>
      <c r="F502" s="176">
        <v>43921</v>
      </c>
      <c r="G502" s="180">
        <v>0</v>
      </c>
      <c r="H502" s="180">
        <v>30548</v>
      </c>
    </row>
    <row r="503" spans="2:8" x14ac:dyDescent="0.2">
      <c r="B503" s="172"/>
      <c r="C503" s="173" t="s">
        <v>1151</v>
      </c>
      <c r="D503" s="174" t="s">
        <v>1152</v>
      </c>
      <c r="E503" s="179">
        <v>2020</v>
      </c>
      <c r="F503" s="176">
        <v>43921</v>
      </c>
      <c r="G503" s="180">
        <v>4703</v>
      </c>
      <c r="H503" s="180">
        <v>53727</v>
      </c>
    </row>
    <row r="504" spans="2:8" x14ac:dyDescent="0.2">
      <c r="B504" s="172"/>
      <c r="C504" s="173" t="s">
        <v>1153</v>
      </c>
      <c r="D504" s="174" t="s">
        <v>1154</v>
      </c>
      <c r="E504" s="179">
        <v>2020</v>
      </c>
      <c r="F504" s="176">
        <v>43921</v>
      </c>
      <c r="G504" s="180">
        <v>9215</v>
      </c>
      <c r="H504" s="180">
        <v>12872854</v>
      </c>
    </row>
    <row r="505" spans="2:8" x14ac:dyDescent="0.2">
      <c r="B505" s="172"/>
      <c r="C505" s="173" t="s">
        <v>2145</v>
      </c>
      <c r="D505" s="174" t="s">
        <v>2146</v>
      </c>
      <c r="E505" s="179">
        <v>2020</v>
      </c>
      <c r="F505" s="176">
        <v>43921</v>
      </c>
      <c r="G505" s="180">
        <v>0</v>
      </c>
      <c r="H505" s="181">
        <v>1007956</v>
      </c>
    </row>
    <row r="506" spans="2:8" x14ac:dyDescent="0.2">
      <c r="B506" s="172" t="s">
        <v>521</v>
      </c>
      <c r="C506" s="173" t="s">
        <v>1155</v>
      </c>
      <c r="D506" s="174" t="s">
        <v>1156</v>
      </c>
      <c r="E506" s="179">
        <v>2020</v>
      </c>
      <c r="F506" s="176">
        <v>43921</v>
      </c>
      <c r="G506" s="180">
        <v>0</v>
      </c>
      <c r="H506" s="180">
        <v>2314</v>
      </c>
    </row>
    <row r="507" spans="2:8" x14ac:dyDescent="0.2">
      <c r="B507" s="172"/>
      <c r="C507" s="173" t="s">
        <v>2147</v>
      </c>
      <c r="D507" s="174" t="s">
        <v>2148</v>
      </c>
      <c r="E507" s="179">
        <v>2020</v>
      </c>
      <c r="F507" s="176">
        <v>43921</v>
      </c>
      <c r="G507" s="180">
        <v>0</v>
      </c>
      <c r="H507" s="181">
        <v>1005642</v>
      </c>
    </row>
    <row r="508" spans="2:8" x14ac:dyDescent="0.2">
      <c r="B508" s="172" t="s">
        <v>583</v>
      </c>
      <c r="C508" s="173" t="s">
        <v>1157</v>
      </c>
      <c r="D508" s="174" t="s">
        <v>1158</v>
      </c>
      <c r="E508" s="179">
        <v>2020</v>
      </c>
      <c r="F508" s="176">
        <v>43921</v>
      </c>
      <c r="G508" s="180">
        <v>0</v>
      </c>
      <c r="H508" s="180">
        <v>6628</v>
      </c>
    </row>
    <row r="509" spans="2:8" x14ac:dyDescent="0.2">
      <c r="B509" s="172"/>
      <c r="C509" s="173" t="s">
        <v>1159</v>
      </c>
      <c r="D509" s="174" t="s">
        <v>1160</v>
      </c>
      <c r="E509" s="179">
        <v>2020</v>
      </c>
      <c r="F509" s="176">
        <v>43921</v>
      </c>
      <c r="G509" s="180">
        <v>0</v>
      </c>
      <c r="H509" s="180">
        <v>0</v>
      </c>
    </row>
    <row r="510" spans="2:8" x14ac:dyDescent="0.2">
      <c r="B510" s="172"/>
      <c r="C510" s="173" t="s">
        <v>1161</v>
      </c>
      <c r="D510" s="174" t="s">
        <v>1162</v>
      </c>
      <c r="E510" s="179">
        <v>2020</v>
      </c>
      <c r="F510" s="176">
        <v>43921</v>
      </c>
      <c r="G510" s="180">
        <v>0</v>
      </c>
      <c r="H510" s="180">
        <v>0</v>
      </c>
    </row>
    <row r="511" spans="2:8" x14ac:dyDescent="0.2">
      <c r="B511" s="172"/>
      <c r="C511" s="173" t="s">
        <v>1163</v>
      </c>
      <c r="D511" s="174" t="s">
        <v>1164</v>
      </c>
      <c r="E511" s="179">
        <v>2020</v>
      </c>
      <c r="F511" s="176">
        <v>43921</v>
      </c>
      <c r="G511" s="180">
        <v>0</v>
      </c>
      <c r="H511" s="180">
        <v>0</v>
      </c>
    </row>
    <row r="512" spans="2:8" x14ac:dyDescent="0.2">
      <c r="B512" s="172"/>
      <c r="C512" s="173" t="s">
        <v>1165</v>
      </c>
      <c r="D512" s="174" t="s">
        <v>1166</v>
      </c>
      <c r="E512" s="179">
        <v>2020</v>
      </c>
      <c r="F512" s="176">
        <v>43921</v>
      </c>
      <c r="G512" s="180">
        <v>0</v>
      </c>
      <c r="H512" s="180">
        <v>0</v>
      </c>
    </row>
    <row r="513" spans="2:8" x14ac:dyDescent="0.2">
      <c r="B513" s="172"/>
      <c r="C513" s="173" t="s">
        <v>1167</v>
      </c>
      <c r="D513" s="174" t="s">
        <v>1168</v>
      </c>
      <c r="E513" s="179">
        <v>2020</v>
      </c>
      <c r="F513" s="176">
        <v>43921</v>
      </c>
      <c r="G513" s="180">
        <v>0</v>
      </c>
      <c r="H513" s="180">
        <v>12172</v>
      </c>
    </row>
    <row r="514" spans="2:8" x14ac:dyDescent="0.2">
      <c r="B514" s="172"/>
      <c r="C514" s="173" t="s">
        <v>1169</v>
      </c>
      <c r="D514" s="174" t="s">
        <v>1170</v>
      </c>
      <c r="E514" s="179">
        <v>2020</v>
      </c>
      <c r="F514" s="176">
        <v>43921</v>
      </c>
      <c r="G514" s="180">
        <v>0</v>
      </c>
      <c r="H514" s="180">
        <v>986842</v>
      </c>
    </row>
    <row r="515" spans="2:8" x14ac:dyDescent="0.2">
      <c r="B515" s="172"/>
      <c r="C515" s="173" t="s">
        <v>1171</v>
      </c>
      <c r="D515" s="174" t="s">
        <v>1172</v>
      </c>
      <c r="E515" s="179">
        <v>2020</v>
      </c>
      <c r="F515" s="176">
        <v>43921</v>
      </c>
      <c r="G515" s="180">
        <v>0</v>
      </c>
      <c r="H515" s="180">
        <v>0</v>
      </c>
    </row>
    <row r="516" spans="2:8" x14ac:dyDescent="0.2">
      <c r="B516" s="172"/>
      <c r="C516" s="173" t="s">
        <v>2149</v>
      </c>
      <c r="D516" s="174" t="s">
        <v>2150</v>
      </c>
      <c r="E516" s="179">
        <v>2020</v>
      </c>
      <c r="F516" s="176">
        <v>43921</v>
      </c>
      <c r="G516" s="180">
        <v>0</v>
      </c>
      <c r="H516" s="181">
        <v>1566404</v>
      </c>
    </row>
    <row r="517" spans="2:8" x14ac:dyDescent="0.2">
      <c r="B517" s="172"/>
      <c r="C517" s="173" t="s">
        <v>1173</v>
      </c>
      <c r="D517" s="174" t="s">
        <v>1174</v>
      </c>
      <c r="E517" s="179">
        <v>2020</v>
      </c>
      <c r="F517" s="176">
        <v>43921</v>
      </c>
      <c r="G517" s="180">
        <v>0</v>
      </c>
      <c r="H517" s="180">
        <v>101</v>
      </c>
    </row>
    <row r="518" spans="2:8" x14ac:dyDescent="0.2">
      <c r="B518" s="172"/>
      <c r="C518" s="173" t="s">
        <v>2151</v>
      </c>
      <c r="D518" s="174" t="s">
        <v>2152</v>
      </c>
      <c r="E518" s="179">
        <v>2020</v>
      </c>
      <c r="F518" s="176">
        <v>43921</v>
      </c>
      <c r="G518" s="180">
        <v>0</v>
      </c>
      <c r="H518" s="181">
        <v>1566303</v>
      </c>
    </row>
    <row r="519" spans="2:8" x14ac:dyDescent="0.2">
      <c r="B519" s="172"/>
      <c r="C519" s="173" t="s">
        <v>1175</v>
      </c>
      <c r="D519" s="174" t="s">
        <v>1176</v>
      </c>
      <c r="E519" s="179">
        <v>2020</v>
      </c>
      <c r="F519" s="176">
        <v>43921</v>
      </c>
      <c r="G519" s="180">
        <v>0</v>
      </c>
      <c r="H519" s="180">
        <v>0</v>
      </c>
    </row>
    <row r="520" spans="2:8" x14ac:dyDescent="0.2">
      <c r="B520" s="172"/>
      <c r="C520" s="173" t="s">
        <v>1177</v>
      </c>
      <c r="D520" s="174" t="s">
        <v>1178</v>
      </c>
      <c r="E520" s="179">
        <v>2020</v>
      </c>
      <c r="F520" s="176">
        <v>43921</v>
      </c>
      <c r="G520" s="180">
        <v>0</v>
      </c>
      <c r="H520" s="180">
        <v>0</v>
      </c>
    </row>
    <row r="521" spans="2:8" x14ac:dyDescent="0.2">
      <c r="B521" s="172"/>
      <c r="C521" s="173" t="s">
        <v>2153</v>
      </c>
      <c r="D521" s="174" t="s">
        <v>2154</v>
      </c>
      <c r="E521" s="179">
        <v>2020</v>
      </c>
      <c r="F521" s="176">
        <v>43921</v>
      </c>
      <c r="G521" s="180">
        <v>0</v>
      </c>
      <c r="H521" s="181">
        <v>1540418</v>
      </c>
    </row>
    <row r="522" spans="2:8" x14ac:dyDescent="0.2">
      <c r="B522" s="172" t="s">
        <v>521</v>
      </c>
      <c r="C522" s="173" t="s">
        <v>2155</v>
      </c>
      <c r="D522" s="174" t="s">
        <v>2156</v>
      </c>
      <c r="E522" s="179">
        <v>2020</v>
      </c>
      <c r="F522" s="176">
        <v>43921</v>
      </c>
      <c r="G522" s="180">
        <v>0</v>
      </c>
      <c r="H522" s="181">
        <v>18387</v>
      </c>
    </row>
    <row r="523" spans="2:8" x14ac:dyDescent="0.2">
      <c r="B523" s="172" t="s">
        <v>521</v>
      </c>
      <c r="C523" s="173" t="s">
        <v>1179</v>
      </c>
      <c r="D523" s="174" t="s">
        <v>1180</v>
      </c>
      <c r="E523" s="179">
        <v>2020</v>
      </c>
      <c r="F523" s="176">
        <v>43921</v>
      </c>
      <c r="G523" s="180">
        <v>0</v>
      </c>
      <c r="H523" s="180">
        <v>0</v>
      </c>
    </row>
    <row r="524" spans="2:8" x14ac:dyDescent="0.2">
      <c r="B524" s="172" t="s">
        <v>521</v>
      </c>
      <c r="C524" s="173" t="s">
        <v>1181</v>
      </c>
      <c r="D524" s="174" t="s">
        <v>1182</v>
      </c>
      <c r="E524" s="179">
        <v>2020</v>
      </c>
      <c r="F524" s="176">
        <v>43921</v>
      </c>
      <c r="G524" s="180">
        <v>0</v>
      </c>
      <c r="H524" s="180">
        <v>18387</v>
      </c>
    </row>
    <row r="525" spans="2:8" x14ac:dyDescent="0.2">
      <c r="B525" s="172"/>
      <c r="C525" s="173" t="s">
        <v>2157</v>
      </c>
      <c r="D525" s="174" t="s">
        <v>2158</v>
      </c>
      <c r="E525" s="179">
        <v>2020</v>
      </c>
      <c r="F525" s="176">
        <v>43921</v>
      </c>
      <c r="G525" s="180">
        <v>0</v>
      </c>
      <c r="H525" s="181">
        <v>1522031</v>
      </c>
    </row>
    <row r="526" spans="2:8" x14ac:dyDescent="0.2">
      <c r="B526" s="172" t="s">
        <v>583</v>
      </c>
      <c r="C526" s="173" t="s">
        <v>1183</v>
      </c>
      <c r="D526" s="174" t="s">
        <v>1184</v>
      </c>
      <c r="E526" s="179">
        <v>2020</v>
      </c>
      <c r="F526" s="176">
        <v>43921</v>
      </c>
      <c r="G526" s="180">
        <v>0</v>
      </c>
      <c r="H526" s="180">
        <v>0</v>
      </c>
    </row>
    <row r="527" spans="2:8" x14ac:dyDescent="0.2">
      <c r="B527" s="172"/>
      <c r="C527" s="173" t="s">
        <v>2159</v>
      </c>
      <c r="D527" s="174" t="s">
        <v>2160</v>
      </c>
      <c r="E527" s="179">
        <v>2020</v>
      </c>
      <c r="F527" s="176">
        <v>43921</v>
      </c>
      <c r="G527" s="180">
        <v>0</v>
      </c>
      <c r="H527" s="181">
        <v>214895</v>
      </c>
    </row>
    <row r="528" spans="2:8" x14ac:dyDescent="0.2">
      <c r="B528" s="172"/>
      <c r="C528" s="173" t="s">
        <v>1185</v>
      </c>
      <c r="D528" s="174" t="s">
        <v>1186</v>
      </c>
      <c r="E528" s="179">
        <v>2020</v>
      </c>
      <c r="F528" s="176">
        <v>43921</v>
      </c>
      <c r="G528" s="180">
        <v>0</v>
      </c>
      <c r="H528" s="180">
        <v>37663</v>
      </c>
    </row>
    <row r="529" spans="2:8" x14ac:dyDescent="0.2">
      <c r="B529" s="172"/>
      <c r="C529" s="173" t="s">
        <v>1187</v>
      </c>
      <c r="D529" s="174" t="s">
        <v>1188</v>
      </c>
      <c r="E529" s="179">
        <v>2020</v>
      </c>
      <c r="F529" s="176">
        <v>43921</v>
      </c>
      <c r="G529" s="180">
        <v>0</v>
      </c>
      <c r="H529" s="180">
        <v>0</v>
      </c>
    </row>
    <row r="530" spans="2:8" x14ac:dyDescent="0.2">
      <c r="B530" s="172"/>
      <c r="C530" s="173" t="s">
        <v>1189</v>
      </c>
      <c r="D530" s="174" t="s">
        <v>1190</v>
      </c>
      <c r="E530" s="179">
        <v>2020</v>
      </c>
      <c r="F530" s="176">
        <v>43921</v>
      </c>
      <c r="G530" s="180">
        <v>0</v>
      </c>
      <c r="H530" s="180">
        <v>177232</v>
      </c>
    </row>
    <row r="531" spans="2:8" x14ac:dyDescent="0.2">
      <c r="B531" s="172"/>
      <c r="C531" s="173" t="s">
        <v>1191</v>
      </c>
      <c r="D531" s="174" t="s">
        <v>1192</v>
      </c>
      <c r="E531" s="179">
        <v>2020</v>
      </c>
      <c r="F531" s="176">
        <v>43921</v>
      </c>
      <c r="G531" s="180">
        <v>0</v>
      </c>
      <c r="H531" s="180">
        <v>0</v>
      </c>
    </row>
    <row r="532" spans="2:8" x14ac:dyDescent="0.2">
      <c r="B532" s="172"/>
      <c r="C532" s="173" t="s">
        <v>1193</v>
      </c>
      <c r="D532" s="174" t="s">
        <v>1194</v>
      </c>
      <c r="E532" s="179">
        <v>2020</v>
      </c>
      <c r="F532" s="176">
        <v>43921</v>
      </c>
      <c r="G532" s="180">
        <v>0</v>
      </c>
      <c r="H532" s="180">
        <v>82773</v>
      </c>
    </row>
    <row r="533" spans="2:8" x14ac:dyDescent="0.2">
      <c r="B533" s="172"/>
      <c r="C533" s="173" t="s">
        <v>1195</v>
      </c>
      <c r="D533" s="174" t="s">
        <v>1196</v>
      </c>
      <c r="E533" s="179">
        <v>2020</v>
      </c>
      <c r="F533" s="176">
        <v>43921</v>
      </c>
      <c r="G533" s="180">
        <v>0</v>
      </c>
      <c r="H533" s="180">
        <v>285</v>
      </c>
    </row>
    <row r="534" spans="2:8" x14ac:dyDescent="0.2">
      <c r="B534" s="172"/>
      <c r="C534" s="173" t="s">
        <v>1197</v>
      </c>
      <c r="D534" s="174" t="s">
        <v>1198</v>
      </c>
      <c r="E534" s="179">
        <v>2020</v>
      </c>
      <c r="F534" s="176">
        <v>43921</v>
      </c>
      <c r="G534" s="180">
        <v>0</v>
      </c>
      <c r="H534" s="180">
        <v>1044127</v>
      </c>
    </row>
    <row r="535" spans="2:8" x14ac:dyDescent="0.2">
      <c r="B535" s="172"/>
      <c r="C535" s="173" t="s">
        <v>1199</v>
      </c>
      <c r="D535" s="174" t="s">
        <v>1200</v>
      </c>
      <c r="E535" s="179">
        <v>2020</v>
      </c>
      <c r="F535" s="176">
        <v>43921</v>
      </c>
      <c r="G535" s="180">
        <v>2692</v>
      </c>
      <c r="H535" s="180">
        <v>179951</v>
      </c>
    </row>
    <row r="536" spans="2:8" x14ac:dyDescent="0.2">
      <c r="B536" s="172"/>
      <c r="C536" s="173" t="s">
        <v>2161</v>
      </c>
      <c r="D536" s="174" t="s">
        <v>2162</v>
      </c>
      <c r="E536" s="179">
        <v>2020</v>
      </c>
      <c r="F536" s="176">
        <v>43921</v>
      </c>
      <c r="G536" s="180">
        <v>0</v>
      </c>
      <c r="H536" s="181">
        <v>25885</v>
      </c>
    </row>
    <row r="537" spans="2:8" x14ac:dyDescent="0.2">
      <c r="B537" s="172"/>
      <c r="C537" s="173" t="s">
        <v>1201</v>
      </c>
      <c r="D537" s="174" t="s">
        <v>1202</v>
      </c>
      <c r="E537" s="179">
        <v>2020</v>
      </c>
      <c r="F537" s="176">
        <v>43921</v>
      </c>
      <c r="G537" s="180">
        <v>0</v>
      </c>
      <c r="H537" s="180">
        <v>0</v>
      </c>
    </row>
    <row r="538" spans="2:8" x14ac:dyDescent="0.2">
      <c r="B538" s="172" t="s">
        <v>521</v>
      </c>
      <c r="C538" s="173" t="s">
        <v>1203</v>
      </c>
      <c r="D538" s="174" t="s">
        <v>1204</v>
      </c>
      <c r="E538" s="179">
        <v>2020</v>
      </c>
      <c r="F538" s="176">
        <v>43921</v>
      </c>
      <c r="G538" s="180">
        <v>0</v>
      </c>
      <c r="H538" s="180">
        <v>982</v>
      </c>
    </row>
    <row r="539" spans="2:8" x14ac:dyDescent="0.2">
      <c r="B539" s="172"/>
      <c r="C539" s="173" t="s">
        <v>2163</v>
      </c>
      <c r="D539" s="174" t="s">
        <v>2164</v>
      </c>
      <c r="E539" s="179">
        <v>2020</v>
      </c>
      <c r="F539" s="176">
        <v>43921</v>
      </c>
      <c r="G539" s="180">
        <v>0</v>
      </c>
      <c r="H539" s="181">
        <v>24903</v>
      </c>
    </row>
    <row r="540" spans="2:8" x14ac:dyDescent="0.2">
      <c r="B540" s="172" t="s">
        <v>583</v>
      </c>
      <c r="C540" s="173" t="s">
        <v>1205</v>
      </c>
      <c r="D540" s="174" t="s">
        <v>1206</v>
      </c>
      <c r="E540" s="179">
        <v>2020</v>
      </c>
      <c r="F540" s="176">
        <v>43921</v>
      </c>
      <c r="G540" s="180">
        <v>0</v>
      </c>
      <c r="H540" s="180">
        <v>0</v>
      </c>
    </row>
    <row r="541" spans="2:8" x14ac:dyDescent="0.2">
      <c r="B541" s="172"/>
      <c r="C541" s="173" t="s">
        <v>1207</v>
      </c>
      <c r="D541" s="174" t="s">
        <v>1208</v>
      </c>
      <c r="E541" s="179">
        <v>2020</v>
      </c>
      <c r="F541" s="176">
        <v>43921</v>
      </c>
      <c r="G541" s="180">
        <v>0</v>
      </c>
      <c r="H541" s="180">
        <v>0</v>
      </c>
    </row>
    <row r="542" spans="2:8" x14ac:dyDescent="0.2">
      <c r="B542" s="172"/>
      <c r="C542" s="173" t="s">
        <v>1209</v>
      </c>
      <c r="D542" s="174" t="s">
        <v>1210</v>
      </c>
      <c r="E542" s="179">
        <v>2020</v>
      </c>
      <c r="F542" s="176">
        <v>43921</v>
      </c>
      <c r="G542" s="180">
        <v>0</v>
      </c>
      <c r="H542" s="180">
        <v>0</v>
      </c>
    </row>
    <row r="543" spans="2:8" x14ac:dyDescent="0.2">
      <c r="B543" s="172"/>
      <c r="C543" s="173" t="s">
        <v>1211</v>
      </c>
      <c r="D543" s="174" t="s">
        <v>1212</v>
      </c>
      <c r="E543" s="179">
        <v>2020</v>
      </c>
      <c r="F543" s="176">
        <v>43921</v>
      </c>
      <c r="G543" s="180">
        <v>0</v>
      </c>
      <c r="H543" s="180">
        <v>0</v>
      </c>
    </row>
    <row r="544" spans="2:8" x14ac:dyDescent="0.2">
      <c r="B544" s="172"/>
      <c r="C544" s="173" t="s">
        <v>1213</v>
      </c>
      <c r="D544" s="174" t="s">
        <v>1214</v>
      </c>
      <c r="E544" s="179">
        <v>2020</v>
      </c>
      <c r="F544" s="176">
        <v>43921</v>
      </c>
      <c r="G544" s="180">
        <v>0</v>
      </c>
      <c r="H544" s="180">
        <v>0</v>
      </c>
    </row>
    <row r="545" spans="2:8" x14ac:dyDescent="0.2">
      <c r="B545" s="172"/>
      <c r="C545" s="173" t="s">
        <v>1215</v>
      </c>
      <c r="D545" s="174" t="s">
        <v>1216</v>
      </c>
      <c r="E545" s="179">
        <v>2020</v>
      </c>
      <c r="F545" s="176">
        <v>43921</v>
      </c>
      <c r="G545" s="180">
        <v>0</v>
      </c>
      <c r="H545" s="180">
        <v>3161</v>
      </c>
    </row>
    <row r="546" spans="2:8" x14ac:dyDescent="0.2">
      <c r="B546" s="172"/>
      <c r="C546" s="173" t="s">
        <v>1217</v>
      </c>
      <c r="D546" s="174" t="s">
        <v>1218</v>
      </c>
      <c r="E546" s="179">
        <v>2020</v>
      </c>
      <c r="F546" s="176">
        <v>43921</v>
      </c>
      <c r="G546" s="180">
        <v>0</v>
      </c>
      <c r="H546" s="180">
        <v>21742</v>
      </c>
    </row>
    <row r="547" spans="2:8" x14ac:dyDescent="0.2">
      <c r="B547" s="172"/>
      <c r="C547" s="173" t="s">
        <v>1219</v>
      </c>
      <c r="D547" s="174" t="s">
        <v>1220</v>
      </c>
      <c r="E547" s="179">
        <v>2020</v>
      </c>
      <c r="F547" s="176">
        <v>43921</v>
      </c>
      <c r="G547" s="180">
        <v>0</v>
      </c>
      <c r="H547" s="180">
        <v>0</v>
      </c>
    </row>
    <row r="548" spans="2:8" x14ac:dyDescent="0.2">
      <c r="B548" s="172"/>
      <c r="C548" s="173" t="s">
        <v>2270</v>
      </c>
      <c r="D548" s="174" t="s">
        <v>2271</v>
      </c>
      <c r="E548" s="179">
        <v>2020</v>
      </c>
      <c r="F548" s="176">
        <v>43921</v>
      </c>
      <c r="G548" s="180">
        <v>0</v>
      </c>
      <c r="H548" s="181">
        <v>12981755</v>
      </c>
    </row>
    <row r="549" spans="2:8" x14ac:dyDescent="0.2">
      <c r="B549" s="172"/>
      <c r="C549" s="173" t="s">
        <v>2272</v>
      </c>
      <c r="D549" s="174" t="s">
        <v>2273</v>
      </c>
      <c r="E549" s="179">
        <v>2020</v>
      </c>
      <c r="F549" s="176">
        <v>43921</v>
      </c>
      <c r="G549" s="180">
        <v>0</v>
      </c>
      <c r="H549" s="181">
        <v>8589463</v>
      </c>
    </row>
    <row r="550" spans="2:8" x14ac:dyDescent="0.2">
      <c r="B550" s="172"/>
      <c r="C550" s="173" t="s">
        <v>2165</v>
      </c>
      <c r="D550" s="174" t="s">
        <v>2166</v>
      </c>
      <c r="E550" s="179">
        <v>2020</v>
      </c>
      <c r="F550" s="176">
        <v>43921</v>
      </c>
      <c r="G550" s="180">
        <v>0</v>
      </c>
      <c r="H550" s="181">
        <v>8307868</v>
      </c>
    </row>
    <row r="551" spans="2:8" x14ac:dyDescent="0.2">
      <c r="B551" s="172"/>
      <c r="C551" s="173" t="s">
        <v>414</v>
      </c>
      <c r="D551" s="174" t="s">
        <v>1221</v>
      </c>
      <c r="E551" s="179">
        <v>2020</v>
      </c>
      <c r="F551" s="176">
        <v>43921</v>
      </c>
      <c r="G551" s="180">
        <v>1769050</v>
      </c>
      <c r="H551" s="180">
        <v>7414543</v>
      </c>
    </row>
    <row r="552" spans="2:8" x14ac:dyDescent="0.2">
      <c r="B552" s="172"/>
      <c r="C552" s="173" t="s">
        <v>1222</v>
      </c>
      <c r="D552" s="174" t="s">
        <v>1223</v>
      </c>
      <c r="E552" s="179">
        <v>2020</v>
      </c>
      <c r="F552" s="176">
        <v>43921</v>
      </c>
      <c r="G552" s="180">
        <v>173637</v>
      </c>
      <c r="H552" s="180">
        <v>737171</v>
      </c>
    </row>
    <row r="553" spans="2:8" x14ac:dyDescent="0.2">
      <c r="B553" s="172"/>
      <c r="C553" s="173" t="s">
        <v>295</v>
      </c>
      <c r="D553" s="174" t="s">
        <v>1224</v>
      </c>
      <c r="E553" s="179">
        <v>2020</v>
      </c>
      <c r="F553" s="176">
        <v>43921</v>
      </c>
      <c r="G553" s="180">
        <v>26250</v>
      </c>
      <c r="H553" s="180">
        <v>156154</v>
      </c>
    </row>
    <row r="554" spans="2:8" x14ac:dyDescent="0.2">
      <c r="B554" s="172"/>
      <c r="C554" s="173" t="s">
        <v>1225</v>
      </c>
      <c r="D554" s="174" t="s">
        <v>1226</v>
      </c>
      <c r="E554" s="179">
        <v>2020</v>
      </c>
      <c r="F554" s="176">
        <v>43921</v>
      </c>
      <c r="G554" s="180">
        <v>0</v>
      </c>
      <c r="H554" s="180">
        <v>0</v>
      </c>
    </row>
    <row r="555" spans="2:8" x14ac:dyDescent="0.2">
      <c r="B555" s="172"/>
      <c r="C555" s="173" t="s">
        <v>2167</v>
      </c>
      <c r="D555" s="174" t="s">
        <v>2168</v>
      </c>
      <c r="E555" s="179">
        <v>2020</v>
      </c>
      <c r="F555" s="176">
        <v>43921</v>
      </c>
      <c r="G555" s="180">
        <v>0</v>
      </c>
      <c r="H555" s="181">
        <v>188547</v>
      </c>
    </row>
    <row r="556" spans="2:8" x14ac:dyDescent="0.2">
      <c r="B556" s="172"/>
      <c r="C556" s="173" t="s">
        <v>1227</v>
      </c>
      <c r="D556" s="174" t="s">
        <v>1228</v>
      </c>
      <c r="E556" s="179">
        <v>2020</v>
      </c>
      <c r="F556" s="176">
        <v>43921</v>
      </c>
      <c r="G556" s="180">
        <v>31750</v>
      </c>
      <c r="H556" s="180">
        <v>140085</v>
      </c>
    </row>
    <row r="557" spans="2:8" x14ac:dyDescent="0.2">
      <c r="B557" s="172"/>
      <c r="C557" s="173" t="s">
        <v>1229</v>
      </c>
      <c r="D557" s="174" t="s">
        <v>1230</v>
      </c>
      <c r="E557" s="179">
        <v>2020</v>
      </c>
      <c r="F557" s="176">
        <v>43921</v>
      </c>
      <c r="G557" s="180">
        <v>15250</v>
      </c>
      <c r="H557" s="180">
        <v>48462</v>
      </c>
    </row>
    <row r="558" spans="2:8" x14ac:dyDescent="0.2">
      <c r="B558" s="172"/>
      <c r="C558" s="173" t="s">
        <v>1231</v>
      </c>
      <c r="D558" s="174" t="s">
        <v>1232</v>
      </c>
      <c r="E558" s="179">
        <v>2020</v>
      </c>
      <c r="F558" s="176">
        <v>43921</v>
      </c>
      <c r="G558" s="180">
        <v>0</v>
      </c>
      <c r="H558" s="180">
        <v>0</v>
      </c>
    </row>
    <row r="559" spans="2:8" x14ac:dyDescent="0.2">
      <c r="B559" s="172"/>
      <c r="C559" s="173" t="s">
        <v>2274</v>
      </c>
      <c r="D559" s="174" t="s">
        <v>2275</v>
      </c>
      <c r="E559" s="179">
        <v>2020</v>
      </c>
      <c r="F559" s="176">
        <v>43921</v>
      </c>
      <c r="G559" s="180">
        <v>0</v>
      </c>
      <c r="H559" s="181">
        <v>8496415</v>
      </c>
    </row>
    <row r="560" spans="2:8" x14ac:dyDescent="0.2">
      <c r="B560" s="172"/>
      <c r="C560" s="173" t="s">
        <v>2276</v>
      </c>
      <c r="D560" s="174" t="s">
        <v>2277</v>
      </c>
      <c r="E560" s="179">
        <v>2020</v>
      </c>
      <c r="F560" s="176">
        <v>43921</v>
      </c>
      <c r="G560" s="180">
        <v>0</v>
      </c>
      <c r="H560" s="181">
        <v>93048</v>
      </c>
    </row>
    <row r="561" spans="3:8" x14ac:dyDescent="0.2">
      <c r="C561" s="159"/>
      <c r="D561" s="159"/>
      <c r="E561" s="159"/>
      <c r="F561" s="159"/>
      <c r="G561" s="159"/>
      <c r="H561" s="159"/>
    </row>
    <row r="562" spans="3:8" x14ac:dyDescent="0.2">
      <c r="C562" s="159"/>
      <c r="D562" s="159"/>
      <c r="E562" s="159"/>
      <c r="F562" s="159"/>
      <c r="G562" s="159"/>
      <c r="H562" s="159"/>
    </row>
    <row r="563" spans="3:8" x14ac:dyDescent="0.2">
      <c r="C563" s="159"/>
      <c r="D563" s="159"/>
      <c r="E563" s="159"/>
      <c r="F563" s="159"/>
      <c r="G563" s="159"/>
      <c r="H563" s="159"/>
    </row>
    <row r="564" spans="3:8" x14ac:dyDescent="0.2">
      <c r="C564" s="159"/>
      <c r="D564" s="159"/>
      <c r="E564" s="159"/>
      <c r="F564" s="159"/>
      <c r="G564" s="159"/>
      <c r="H564" s="159"/>
    </row>
    <row r="565" spans="3:8" x14ac:dyDescent="0.2">
      <c r="C565" s="159"/>
      <c r="D565" s="159"/>
      <c r="E565" s="159"/>
      <c r="F565" s="159"/>
      <c r="G565" s="159"/>
      <c r="H565" s="159"/>
    </row>
    <row r="566" spans="3:8" x14ac:dyDescent="0.2">
      <c r="C566" s="159"/>
      <c r="D566" s="159"/>
      <c r="E566" s="159"/>
      <c r="F566" s="159"/>
      <c r="G566" s="159"/>
      <c r="H566" s="159"/>
    </row>
    <row r="567" spans="3:8" x14ac:dyDescent="0.2">
      <c r="C567" s="159"/>
      <c r="D567" s="159"/>
      <c r="E567" s="159"/>
      <c r="F567" s="159"/>
      <c r="G567" s="159"/>
      <c r="H567" s="159"/>
    </row>
    <row r="568" spans="3:8" x14ac:dyDescent="0.2">
      <c r="C568" s="159"/>
      <c r="D568" s="159"/>
      <c r="E568" s="159"/>
      <c r="F568" s="159"/>
      <c r="G568" s="159"/>
      <c r="H568" s="159"/>
    </row>
    <row r="569" spans="3:8" x14ac:dyDescent="0.2">
      <c r="C569" s="159"/>
      <c r="D569" s="159"/>
      <c r="E569" s="159"/>
      <c r="F569" s="159"/>
      <c r="G569" s="159"/>
      <c r="H569" s="159"/>
    </row>
    <row r="570" spans="3:8" x14ac:dyDescent="0.2">
      <c r="C570" s="159"/>
      <c r="D570" s="159"/>
      <c r="E570" s="159"/>
      <c r="F570" s="159"/>
      <c r="G570" s="159"/>
      <c r="H570" s="159"/>
    </row>
    <row r="571" spans="3:8" x14ac:dyDescent="0.2">
      <c r="C571" s="159"/>
      <c r="D571" s="159"/>
      <c r="E571" s="159"/>
      <c r="F571" s="159"/>
      <c r="G571" s="159"/>
      <c r="H571" s="159"/>
    </row>
    <row r="572" spans="3:8" x14ac:dyDescent="0.2">
      <c r="C572" s="159"/>
      <c r="D572" s="159"/>
      <c r="E572" s="159"/>
      <c r="F572" s="159"/>
      <c r="G572" s="159"/>
      <c r="H572" s="159"/>
    </row>
    <row r="573" spans="3:8" x14ac:dyDescent="0.2">
      <c r="C573" s="159"/>
      <c r="D573" s="159"/>
      <c r="E573" s="159"/>
      <c r="F573" s="159"/>
      <c r="G573" s="159"/>
      <c r="H573" s="159"/>
    </row>
    <row r="574" spans="3:8" x14ac:dyDescent="0.2">
      <c r="C574" s="159"/>
      <c r="D574" s="159"/>
      <c r="E574" s="159"/>
      <c r="F574" s="159"/>
      <c r="G574" s="159"/>
      <c r="H574" s="159"/>
    </row>
    <row r="575" spans="3:8" x14ac:dyDescent="0.2">
      <c r="C575" s="159"/>
      <c r="D575" s="159"/>
      <c r="E575" s="159"/>
      <c r="F575" s="159"/>
      <c r="G575" s="159"/>
      <c r="H575" s="159"/>
    </row>
    <row r="576" spans="3:8" x14ac:dyDescent="0.2">
      <c r="C576" s="159"/>
      <c r="D576" s="159"/>
      <c r="E576" s="159"/>
      <c r="F576" s="159"/>
      <c r="G576" s="159"/>
      <c r="H576" s="159"/>
    </row>
    <row r="577" spans="3:8" x14ac:dyDescent="0.2">
      <c r="C577" s="159"/>
      <c r="D577" s="159"/>
      <c r="E577" s="159"/>
      <c r="F577" s="159"/>
      <c r="G577" s="159"/>
      <c r="H577" s="159"/>
    </row>
    <row r="578" spans="3:8" x14ac:dyDescent="0.2">
      <c r="C578" s="159"/>
      <c r="D578" s="159"/>
      <c r="E578" s="159"/>
      <c r="F578" s="159"/>
      <c r="G578" s="159"/>
      <c r="H578" s="159"/>
    </row>
    <row r="579" spans="3:8" x14ac:dyDescent="0.2">
      <c r="C579" s="159"/>
      <c r="D579" s="159"/>
      <c r="E579" s="159"/>
      <c r="F579" s="159"/>
      <c r="G579" s="159"/>
      <c r="H579" s="159"/>
    </row>
    <row r="580" spans="3:8" x14ac:dyDescent="0.2">
      <c r="C580" s="159"/>
      <c r="D580" s="159"/>
      <c r="E580" s="159"/>
      <c r="F580" s="159"/>
      <c r="G580" s="159"/>
      <c r="H580" s="159"/>
    </row>
    <row r="581" spans="3:8" x14ac:dyDescent="0.2">
      <c r="C581" s="159"/>
      <c r="D581" s="159"/>
      <c r="E581" s="159"/>
      <c r="F581" s="159"/>
      <c r="G581" s="159"/>
      <c r="H581" s="159"/>
    </row>
    <row r="582" spans="3:8" x14ac:dyDescent="0.2">
      <c r="C582" s="159"/>
      <c r="D582" s="159"/>
      <c r="E582" s="159"/>
      <c r="F582" s="159"/>
      <c r="G582" s="159"/>
      <c r="H582" s="159"/>
    </row>
    <row r="583" spans="3:8" x14ac:dyDescent="0.2">
      <c r="C583" s="159"/>
      <c r="D583" s="159"/>
      <c r="E583" s="159"/>
      <c r="F583" s="159"/>
      <c r="G583" s="159"/>
      <c r="H583" s="159"/>
    </row>
    <row r="584" spans="3:8" x14ac:dyDescent="0.2">
      <c r="C584" s="159"/>
      <c r="D584" s="159"/>
      <c r="E584" s="159"/>
      <c r="F584" s="159"/>
      <c r="G584" s="159"/>
      <c r="H584" s="159"/>
    </row>
    <row r="585" spans="3:8" x14ac:dyDescent="0.2">
      <c r="C585" s="159"/>
      <c r="D585" s="159"/>
      <c r="E585" s="159"/>
      <c r="F585" s="159"/>
      <c r="G585" s="159"/>
      <c r="H585" s="159"/>
    </row>
    <row r="586" spans="3:8" x14ac:dyDescent="0.2">
      <c r="C586" s="159"/>
      <c r="D586" s="159"/>
      <c r="E586" s="159"/>
      <c r="F586" s="159"/>
      <c r="G586" s="159"/>
      <c r="H586" s="159"/>
    </row>
    <row r="587" spans="3:8" x14ac:dyDescent="0.2">
      <c r="C587" s="159"/>
      <c r="D587" s="159"/>
      <c r="E587" s="159"/>
      <c r="F587" s="159"/>
      <c r="G587" s="159"/>
      <c r="H587" s="159"/>
    </row>
    <row r="588" spans="3:8" x14ac:dyDescent="0.2">
      <c r="C588" s="159"/>
      <c r="D588" s="159"/>
      <c r="E588" s="159"/>
      <c r="F588" s="159"/>
      <c r="G588" s="159"/>
      <c r="H588" s="159"/>
    </row>
    <row r="589" spans="3:8" x14ac:dyDescent="0.2">
      <c r="C589" s="159"/>
      <c r="D589" s="159"/>
      <c r="E589" s="159"/>
      <c r="F589" s="159"/>
      <c r="G589" s="159"/>
      <c r="H589" s="159"/>
    </row>
    <row r="590" spans="3:8" x14ac:dyDescent="0.2">
      <c r="C590" s="159"/>
      <c r="D590" s="159"/>
      <c r="E590" s="159"/>
      <c r="F590" s="159"/>
      <c r="G590" s="159"/>
      <c r="H590" s="159"/>
    </row>
    <row r="591" spans="3:8" x14ac:dyDescent="0.2">
      <c r="C591" s="159"/>
      <c r="D591" s="159"/>
      <c r="E591" s="159"/>
      <c r="F591" s="159"/>
      <c r="G591" s="159"/>
      <c r="H591" s="159"/>
    </row>
    <row r="592" spans="3:8" x14ac:dyDescent="0.2">
      <c r="C592" s="159"/>
      <c r="D592" s="159"/>
      <c r="E592" s="159"/>
      <c r="F592" s="159"/>
      <c r="G592" s="159"/>
      <c r="H592" s="159"/>
    </row>
    <row r="593" spans="3:8" x14ac:dyDescent="0.2">
      <c r="C593" s="159"/>
      <c r="D593" s="159"/>
      <c r="E593" s="159"/>
      <c r="F593" s="159"/>
      <c r="G593" s="159"/>
      <c r="H593" s="159"/>
    </row>
    <row r="594" spans="3:8" x14ac:dyDescent="0.2">
      <c r="C594" s="159"/>
      <c r="D594" s="159"/>
      <c r="E594" s="159"/>
      <c r="F594" s="159"/>
      <c r="G594" s="159"/>
      <c r="H594" s="159"/>
    </row>
    <row r="595" spans="3:8" x14ac:dyDescent="0.2">
      <c r="C595" s="159"/>
      <c r="D595" s="159"/>
      <c r="E595" s="159"/>
      <c r="F595" s="159"/>
      <c r="G595" s="159"/>
      <c r="H595" s="159"/>
    </row>
    <row r="596" spans="3:8" x14ac:dyDescent="0.2">
      <c r="C596" s="159"/>
      <c r="D596" s="159"/>
      <c r="E596" s="159"/>
      <c r="F596" s="159"/>
      <c r="G596" s="159"/>
      <c r="H596" s="159"/>
    </row>
    <row r="597" spans="3:8" x14ac:dyDescent="0.2">
      <c r="C597" s="159"/>
      <c r="D597" s="159"/>
      <c r="E597" s="159"/>
      <c r="F597" s="159"/>
      <c r="G597" s="159"/>
      <c r="H597" s="159"/>
    </row>
    <row r="598" spans="3:8" x14ac:dyDescent="0.2">
      <c r="C598" s="159"/>
      <c r="D598" s="159"/>
      <c r="E598" s="159"/>
      <c r="F598" s="159"/>
      <c r="G598" s="159"/>
      <c r="H598" s="159"/>
    </row>
    <row r="599" spans="3:8" x14ac:dyDescent="0.2">
      <c r="C599" s="159"/>
      <c r="D599" s="159"/>
      <c r="E599" s="159"/>
      <c r="F599" s="159"/>
      <c r="G599" s="159"/>
      <c r="H599" s="159"/>
    </row>
    <row r="600" spans="3:8" x14ac:dyDescent="0.2">
      <c r="C600" s="159"/>
      <c r="D600" s="159"/>
      <c r="E600" s="159"/>
      <c r="F600" s="159"/>
      <c r="G600" s="159"/>
      <c r="H600" s="159"/>
    </row>
    <row r="601" spans="3:8" x14ac:dyDescent="0.2">
      <c r="C601" s="159"/>
      <c r="D601" s="159"/>
      <c r="E601" s="159"/>
      <c r="F601" s="159"/>
      <c r="G601" s="159"/>
      <c r="H601" s="159"/>
    </row>
    <row r="602" spans="3:8" x14ac:dyDescent="0.2">
      <c r="C602" s="159"/>
      <c r="D602" s="159"/>
      <c r="E602" s="159"/>
      <c r="F602" s="159"/>
      <c r="G602" s="159"/>
      <c r="H602" s="159"/>
    </row>
    <row r="603" spans="3:8" x14ac:dyDescent="0.2">
      <c r="C603" s="159"/>
      <c r="D603" s="159"/>
      <c r="E603" s="159"/>
      <c r="F603" s="159"/>
      <c r="G603" s="159"/>
      <c r="H603" s="159"/>
    </row>
    <row r="604" spans="3:8" x14ac:dyDescent="0.2">
      <c r="C604" s="159"/>
      <c r="D604" s="159"/>
      <c r="E604" s="159"/>
      <c r="F604" s="159"/>
      <c r="G604" s="159"/>
      <c r="H604" s="159"/>
    </row>
    <row r="605" spans="3:8" x14ac:dyDescent="0.2">
      <c r="C605" s="159"/>
      <c r="D605" s="159"/>
      <c r="E605" s="159"/>
      <c r="F605" s="159"/>
      <c r="G605" s="159"/>
      <c r="H605" s="159"/>
    </row>
    <row r="606" spans="3:8" x14ac:dyDescent="0.2">
      <c r="C606" s="159"/>
      <c r="D606" s="159"/>
      <c r="E606" s="159"/>
      <c r="F606" s="159"/>
      <c r="G606" s="159"/>
      <c r="H606" s="159"/>
    </row>
    <row r="607" spans="3:8" x14ac:dyDescent="0.2">
      <c r="C607" s="159"/>
      <c r="D607" s="159"/>
      <c r="E607" s="159"/>
      <c r="F607" s="159"/>
      <c r="G607" s="159"/>
      <c r="H607" s="159"/>
    </row>
    <row r="608" spans="3:8" x14ac:dyDescent="0.2">
      <c r="C608" s="159"/>
      <c r="D608" s="159"/>
      <c r="E608" s="159"/>
      <c r="F608" s="159"/>
      <c r="G608" s="159"/>
      <c r="H608" s="159"/>
    </row>
    <row r="609" spans="3:8" x14ac:dyDescent="0.2">
      <c r="C609" s="159"/>
      <c r="D609" s="159"/>
      <c r="E609" s="159"/>
      <c r="F609" s="159"/>
      <c r="G609" s="159"/>
      <c r="H609" s="159"/>
    </row>
    <row r="610" spans="3:8" x14ac:dyDescent="0.2">
      <c r="C610" s="159"/>
      <c r="D610" s="159"/>
      <c r="E610" s="159"/>
      <c r="F610" s="159"/>
      <c r="G610" s="159"/>
      <c r="H610" s="159"/>
    </row>
    <row r="611" spans="3:8" x14ac:dyDescent="0.2">
      <c r="C611" s="159"/>
      <c r="D611" s="159"/>
      <c r="E611" s="159"/>
      <c r="F611" s="159"/>
      <c r="G611" s="159"/>
      <c r="H611" s="159"/>
    </row>
    <row r="612" spans="3:8" x14ac:dyDescent="0.2">
      <c r="C612" s="159"/>
      <c r="D612" s="159"/>
      <c r="E612" s="159"/>
      <c r="F612" s="159"/>
      <c r="G612" s="159"/>
      <c r="H612" s="159"/>
    </row>
    <row r="613" spans="3:8" x14ac:dyDescent="0.2">
      <c r="C613" s="159"/>
      <c r="D613" s="159"/>
      <c r="E613" s="159"/>
      <c r="F613" s="159"/>
      <c r="G613" s="159"/>
      <c r="H613" s="159"/>
    </row>
    <row r="614" spans="3:8" x14ac:dyDescent="0.2">
      <c r="C614" s="159"/>
      <c r="D614" s="159"/>
      <c r="E614" s="159"/>
      <c r="F614" s="159"/>
      <c r="G614" s="159"/>
      <c r="H614" s="159"/>
    </row>
    <row r="615" spans="3:8" x14ac:dyDescent="0.2">
      <c r="C615" s="159"/>
      <c r="D615" s="159"/>
      <c r="E615" s="159"/>
      <c r="F615" s="159"/>
      <c r="G615" s="159"/>
      <c r="H615" s="159"/>
    </row>
    <row r="616" spans="3:8" x14ac:dyDescent="0.2">
      <c r="C616" s="159"/>
      <c r="D616" s="159"/>
      <c r="E616" s="159"/>
      <c r="F616" s="159"/>
      <c r="G616" s="159"/>
      <c r="H616" s="159"/>
    </row>
    <row r="617" spans="3:8" x14ac:dyDescent="0.2">
      <c r="C617" s="159"/>
      <c r="D617" s="159"/>
      <c r="E617" s="159"/>
      <c r="F617" s="159"/>
      <c r="G617" s="159"/>
      <c r="H617" s="159"/>
    </row>
    <row r="618" spans="3:8" x14ac:dyDescent="0.2">
      <c r="C618" s="159"/>
      <c r="D618" s="159"/>
      <c r="E618" s="159"/>
      <c r="F618" s="159"/>
      <c r="G618" s="159"/>
      <c r="H618" s="159"/>
    </row>
    <row r="619" spans="3:8" x14ac:dyDescent="0.2">
      <c r="C619" s="159"/>
      <c r="D619" s="159"/>
      <c r="E619" s="159"/>
      <c r="F619" s="159"/>
      <c r="G619" s="159"/>
      <c r="H619" s="159"/>
    </row>
    <row r="620" spans="3:8" x14ac:dyDescent="0.2">
      <c r="C620" s="159"/>
      <c r="D620" s="159"/>
      <c r="E620" s="159"/>
      <c r="F620" s="159"/>
      <c r="G620" s="159"/>
      <c r="H620" s="159"/>
    </row>
    <row r="621" spans="3:8" x14ac:dyDescent="0.2">
      <c r="C621" s="159"/>
      <c r="D621" s="159"/>
      <c r="E621" s="159"/>
      <c r="F621" s="159"/>
      <c r="G621" s="159"/>
      <c r="H621" s="159"/>
    </row>
    <row r="622" spans="3:8" x14ac:dyDescent="0.2">
      <c r="C622" s="159"/>
      <c r="D622" s="159"/>
      <c r="E622" s="159"/>
      <c r="F622" s="159"/>
      <c r="G622" s="159"/>
      <c r="H622" s="159"/>
    </row>
    <row r="623" spans="3:8" x14ac:dyDescent="0.2">
      <c r="C623" s="159"/>
      <c r="D623" s="159"/>
      <c r="E623" s="159"/>
      <c r="F623" s="159"/>
      <c r="G623" s="159"/>
      <c r="H623" s="159"/>
    </row>
    <row r="624" spans="3:8" x14ac:dyDescent="0.2">
      <c r="C624" s="159"/>
      <c r="D624" s="159"/>
      <c r="E624" s="159"/>
      <c r="F624" s="159"/>
      <c r="G624" s="159"/>
      <c r="H624" s="159"/>
    </row>
    <row r="625" spans="3:8" x14ac:dyDescent="0.2">
      <c r="C625" s="159"/>
      <c r="D625" s="159"/>
      <c r="E625" s="159"/>
      <c r="F625" s="159"/>
      <c r="G625" s="159"/>
      <c r="H625" s="159"/>
    </row>
    <row r="626" spans="3:8" x14ac:dyDescent="0.2">
      <c r="C626" s="159"/>
      <c r="D626" s="159"/>
      <c r="E626" s="159"/>
      <c r="F626" s="159"/>
      <c r="G626" s="159"/>
      <c r="H626" s="159"/>
    </row>
    <row r="627" spans="3:8" x14ac:dyDescent="0.2">
      <c r="C627" s="159"/>
      <c r="D627" s="159"/>
      <c r="E627" s="159"/>
      <c r="F627" s="159"/>
      <c r="G627" s="159"/>
      <c r="H627" s="159"/>
    </row>
    <row r="628" spans="3:8" x14ac:dyDescent="0.2">
      <c r="C628" s="159"/>
      <c r="D628" s="159"/>
      <c r="E628" s="159"/>
      <c r="F628" s="159"/>
      <c r="G628" s="159"/>
      <c r="H628" s="159"/>
    </row>
    <row r="629" spans="3:8" x14ac:dyDescent="0.2">
      <c r="C629" s="159"/>
      <c r="D629" s="159"/>
      <c r="E629" s="159"/>
      <c r="F629" s="159"/>
      <c r="G629" s="159"/>
      <c r="H629" s="159"/>
    </row>
    <row r="630" spans="3:8" x14ac:dyDescent="0.2">
      <c r="C630" s="159"/>
      <c r="D630" s="159"/>
      <c r="E630" s="159"/>
      <c r="F630" s="159"/>
      <c r="G630" s="159"/>
      <c r="H630" s="159"/>
    </row>
    <row r="631" spans="3:8" x14ac:dyDescent="0.2">
      <c r="C631" s="159"/>
      <c r="D631" s="159"/>
      <c r="E631" s="159"/>
      <c r="F631" s="159"/>
      <c r="G631" s="159"/>
      <c r="H631" s="159"/>
    </row>
    <row r="632" spans="3:8" x14ac:dyDescent="0.2">
      <c r="C632" s="159"/>
      <c r="D632" s="159"/>
      <c r="E632" s="159"/>
      <c r="F632" s="159"/>
      <c r="G632" s="159"/>
      <c r="H632" s="159"/>
    </row>
    <row r="633" spans="3:8" x14ac:dyDescent="0.2">
      <c r="C633" s="159"/>
      <c r="D633" s="159"/>
      <c r="E633" s="159"/>
      <c r="F633" s="159"/>
      <c r="G633" s="159"/>
      <c r="H633" s="159"/>
    </row>
    <row r="634" spans="3:8" x14ac:dyDescent="0.2">
      <c r="C634" s="159"/>
      <c r="D634" s="159"/>
      <c r="E634" s="159"/>
      <c r="F634" s="159"/>
      <c r="G634" s="159"/>
      <c r="H634" s="159"/>
    </row>
    <row r="635" spans="3:8" x14ac:dyDescent="0.2">
      <c r="C635" s="159"/>
      <c r="D635" s="159"/>
      <c r="E635" s="159"/>
      <c r="F635" s="159"/>
      <c r="G635" s="159"/>
      <c r="H635" s="159"/>
    </row>
    <row r="636" spans="3:8" x14ac:dyDescent="0.2">
      <c r="C636" s="159"/>
      <c r="D636" s="159"/>
      <c r="E636" s="159"/>
      <c r="F636" s="159"/>
      <c r="G636" s="159"/>
      <c r="H636" s="159"/>
    </row>
    <row r="637" spans="3:8" x14ac:dyDescent="0.2">
      <c r="C637" s="159"/>
      <c r="D637" s="159"/>
      <c r="E637" s="159"/>
      <c r="F637" s="159"/>
      <c r="G637" s="159"/>
      <c r="H637" s="159"/>
    </row>
    <row r="638" spans="3:8" x14ac:dyDescent="0.2">
      <c r="C638" s="159"/>
      <c r="D638" s="159"/>
      <c r="E638" s="159"/>
      <c r="F638" s="159"/>
      <c r="G638" s="159"/>
      <c r="H638" s="159"/>
    </row>
    <row r="639" spans="3:8" x14ac:dyDescent="0.2">
      <c r="C639" s="159"/>
      <c r="D639" s="159"/>
      <c r="E639" s="159"/>
      <c r="F639" s="159"/>
      <c r="G639" s="159"/>
      <c r="H639" s="159"/>
    </row>
    <row r="640" spans="3:8" x14ac:dyDescent="0.2">
      <c r="C640" s="159"/>
      <c r="D640" s="159"/>
      <c r="E640" s="159"/>
      <c r="F640" s="159"/>
      <c r="G640" s="159"/>
      <c r="H640" s="159"/>
    </row>
    <row r="641" spans="3:8" x14ac:dyDescent="0.2">
      <c r="C641" s="159"/>
      <c r="D641" s="159"/>
      <c r="E641" s="159"/>
      <c r="F641" s="159"/>
      <c r="G641" s="159"/>
      <c r="H641" s="159"/>
    </row>
    <row r="642" spans="3:8" x14ac:dyDescent="0.2">
      <c r="C642" s="159"/>
      <c r="D642" s="159"/>
      <c r="E642" s="159"/>
      <c r="F642" s="159"/>
      <c r="G642" s="159"/>
      <c r="H642" s="159"/>
    </row>
    <row r="643" spans="3:8" x14ac:dyDescent="0.2">
      <c r="C643" s="159"/>
      <c r="D643" s="159"/>
      <c r="E643" s="159"/>
      <c r="F643" s="159"/>
      <c r="G643" s="159"/>
      <c r="H643" s="159"/>
    </row>
    <row r="644" spans="3:8" x14ac:dyDescent="0.2">
      <c r="C644" s="159"/>
      <c r="D644" s="159"/>
      <c r="E644" s="159"/>
      <c r="F644" s="159"/>
      <c r="G644" s="159"/>
      <c r="H644" s="159"/>
    </row>
    <row r="645" spans="3:8" x14ac:dyDescent="0.2">
      <c r="C645" s="159"/>
      <c r="D645" s="159"/>
      <c r="E645" s="159"/>
      <c r="F645" s="159"/>
      <c r="G645" s="159"/>
      <c r="H645" s="159"/>
    </row>
    <row r="646" spans="3:8" x14ac:dyDescent="0.2">
      <c r="C646" s="159"/>
      <c r="D646" s="159"/>
      <c r="E646" s="159"/>
      <c r="F646" s="159"/>
      <c r="G646" s="159"/>
      <c r="H646" s="159"/>
    </row>
    <row r="647" spans="3:8" x14ac:dyDescent="0.2">
      <c r="C647" s="159"/>
      <c r="D647" s="159"/>
      <c r="E647" s="159"/>
      <c r="F647" s="159"/>
      <c r="G647" s="159"/>
      <c r="H647" s="159"/>
    </row>
    <row r="648" spans="3:8" x14ac:dyDescent="0.2">
      <c r="C648" s="159"/>
      <c r="D648" s="159"/>
      <c r="E648" s="159"/>
      <c r="F648" s="159"/>
      <c r="G648" s="159"/>
      <c r="H648" s="159"/>
    </row>
    <row r="649" spans="3:8" x14ac:dyDescent="0.2">
      <c r="C649" s="159"/>
      <c r="D649" s="159"/>
      <c r="E649" s="159"/>
      <c r="F649" s="159"/>
      <c r="G649" s="159"/>
      <c r="H649" s="159"/>
    </row>
    <row r="650" spans="3:8" x14ac:dyDescent="0.2">
      <c r="C650" s="159"/>
      <c r="D650" s="159"/>
      <c r="E650" s="159"/>
      <c r="F650" s="159"/>
      <c r="G650" s="159"/>
      <c r="H650" s="159"/>
    </row>
    <row r="651" spans="3:8" x14ac:dyDescent="0.2">
      <c r="C651" s="159"/>
      <c r="D651" s="159"/>
      <c r="E651" s="159"/>
      <c r="F651" s="159"/>
      <c r="G651" s="159"/>
      <c r="H651" s="159"/>
    </row>
    <row r="652" spans="3:8" x14ac:dyDescent="0.2">
      <c r="C652" s="159"/>
      <c r="D652" s="159"/>
      <c r="E652" s="159"/>
      <c r="F652" s="159"/>
      <c r="G652" s="159"/>
      <c r="H652" s="159"/>
    </row>
    <row r="653" spans="3:8" x14ac:dyDescent="0.2">
      <c r="C653" s="159"/>
      <c r="D653" s="159"/>
      <c r="E653" s="159"/>
      <c r="F653" s="159"/>
      <c r="G653" s="159"/>
      <c r="H653" s="159"/>
    </row>
    <row r="654" spans="3:8" x14ac:dyDescent="0.2">
      <c r="C654" s="159"/>
      <c r="D654" s="159"/>
      <c r="E654" s="159"/>
      <c r="F654" s="159"/>
      <c r="G654" s="159"/>
      <c r="H654" s="159"/>
    </row>
    <row r="655" spans="3:8" x14ac:dyDescent="0.2">
      <c r="C655" s="159"/>
      <c r="D655" s="159"/>
      <c r="E655" s="159"/>
      <c r="F655" s="159"/>
      <c r="G655" s="159"/>
      <c r="H655" s="159"/>
    </row>
    <row r="656" spans="3:8" x14ac:dyDescent="0.2">
      <c r="C656" s="159"/>
      <c r="D656" s="159"/>
      <c r="E656" s="159"/>
      <c r="F656" s="159"/>
      <c r="G656" s="159"/>
      <c r="H656" s="159"/>
    </row>
    <row r="657" spans="3:8" x14ac:dyDescent="0.2">
      <c r="C657" s="159"/>
      <c r="D657" s="159"/>
      <c r="E657" s="159"/>
      <c r="F657" s="159"/>
      <c r="G657" s="159"/>
      <c r="H657" s="159"/>
    </row>
    <row r="658" spans="3:8" x14ac:dyDescent="0.2">
      <c r="E658" s="159"/>
      <c r="F658" s="159"/>
      <c r="G658" s="159"/>
      <c r="H658" s="159"/>
    </row>
    <row r="659" spans="3:8" x14ac:dyDescent="0.2">
      <c r="E659" s="159"/>
      <c r="F659" s="159"/>
      <c r="G659" s="159"/>
      <c r="H659" s="159"/>
    </row>
    <row r="660" spans="3:8" x14ac:dyDescent="0.2">
      <c r="E660" s="159"/>
      <c r="F660" s="159"/>
      <c r="G660" s="159"/>
    </row>
    <row r="661" spans="3:8" x14ac:dyDescent="0.2">
      <c r="E661" s="159"/>
      <c r="F661" s="159"/>
      <c r="G661" s="159"/>
    </row>
  </sheetData>
  <mergeCells count="2">
    <mergeCell ref="I121:I122"/>
    <mergeCell ref="M120:O120"/>
  </mergeCells>
  <printOptions horizontalCentered="1"/>
  <pageMargins left="0.39370078740157483" right="0.39370078740157483" top="0.78740157480314965" bottom="0.59055118110236227" header="0.39370078740157483" footer="0.19685039370078741"/>
  <pageSetup paperSize="8" scale="66" fitToHeight="100" orientation="portrait" r:id="rId1"/>
  <headerFooter alignWithMargins="0">
    <oddHeader>&amp;C&amp;A</oddHead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>
    <tabColor rgb="FF92D050"/>
    <pageSetUpPr fitToPage="1"/>
  </sheetPr>
  <dimension ref="A1:O1346"/>
  <sheetViews>
    <sheetView showGridLines="0" topLeftCell="A805" zoomScaleSheetLayoutView="50" workbookViewId="0">
      <selection activeCell="H714" sqref="H714"/>
    </sheetView>
  </sheetViews>
  <sheetFormatPr defaultRowHeight="12.75" x14ac:dyDescent="0.2"/>
  <cols>
    <col min="1" max="1" width="1.85546875" style="187" customWidth="1"/>
    <col min="2" max="2" width="17.85546875" style="210" customWidth="1"/>
    <col min="3" max="7" width="5" style="195" customWidth="1"/>
    <col min="8" max="8" width="13.7109375" style="210" customWidth="1"/>
    <col min="9" max="9" width="48.42578125" style="229" customWidth="1"/>
    <col min="10" max="11" width="21.85546875" style="211" customWidth="1"/>
    <col min="12" max="15" width="21.85546875" style="195" customWidth="1"/>
    <col min="16" max="16" width="0.85546875" style="195" customWidth="1"/>
    <col min="17" max="17" width="9.140625" style="195"/>
    <col min="18" max="18" width="15.140625" style="195" bestFit="1" customWidth="1"/>
    <col min="19" max="256" width="9.140625" style="195"/>
    <col min="257" max="257" width="1.85546875" style="195" customWidth="1"/>
    <col min="258" max="258" width="17.85546875" style="195" customWidth="1"/>
    <col min="259" max="263" width="5" style="195" customWidth="1"/>
    <col min="264" max="264" width="13.7109375" style="195" customWidth="1"/>
    <col min="265" max="265" width="48.42578125" style="195" customWidth="1"/>
    <col min="266" max="271" width="21.85546875" style="195" customWidth="1"/>
    <col min="272" max="272" width="0.85546875" style="195" customWidth="1"/>
    <col min="273" max="273" width="9.140625" style="195"/>
    <col min="274" max="274" width="15.140625" style="195" bestFit="1" customWidth="1"/>
    <col min="275" max="512" width="9.140625" style="195"/>
    <col min="513" max="513" width="1.85546875" style="195" customWidth="1"/>
    <col min="514" max="514" width="17.85546875" style="195" customWidth="1"/>
    <col min="515" max="519" width="5" style="195" customWidth="1"/>
    <col min="520" max="520" width="13.7109375" style="195" customWidth="1"/>
    <col min="521" max="521" width="48.42578125" style="195" customWidth="1"/>
    <col min="522" max="527" width="21.85546875" style="195" customWidth="1"/>
    <col min="528" max="528" width="0.85546875" style="195" customWidth="1"/>
    <col min="529" max="529" width="9.140625" style="195"/>
    <col min="530" max="530" width="15.140625" style="195" bestFit="1" customWidth="1"/>
    <col min="531" max="768" width="9.140625" style="195"/>
    <col min="769" max="769" width="1.85546875" style="195" customWidth="1"/>
    <col min="770" max="770" width="17.85546875" style="195" customWidth="1"/>
    <col min="771" max="775" width="5" style="195" customWidth="1"/>
    <col min="776" max="776" width="13.7109375" style="195" customWidth="1"/>
    <col min="777" max="777" width="48.42578125" style="195" customWidth="1"/>
    <col min="778" max="783" width="21.85546875" style="195" customWidth="1"/>
    <col min="784" max="784" width="0.85546875" style="195" customWidth="1"/>
    <col min="785" max="785" width="9.140625" style="195"/>
    <col min="786" max="786" width="15.140625" style="195" bestFit="1" customWidth="1"/>
    <col min="787" max="1024" width="9.140625" style="195"/>
    <col min="1025" max="1025" width="1.85546875" style="195" customWidth="1"/>
    <col min="1026" max="1026" width="17.85546875" style="195" customWidth="1"/>
    <col min="1027" max="1031" width="5" style="195" customWidth="1"/>
    <col min="1032" max="1032" width="13.7109375" style="195" customWidth="1"/>
    <col min="1033" max="1033" width="48.42578125" style="195" customWidth="1"/>
    <col min="1034" max="1039" width="21.85546875" style="195" customWidth="1"/>
    <col min="1040" max="1040" width="0.85546875" style="195" customWidth="1"/>
    <col min="1041" max="1041" width="9.140625" style="195"/>
    <col min="1042" max="1042" width="15.140625" style="195" bestFit="1" customWidth="1"/>
    <col min="1043" max="1280" width="9.140625" style="195"/>
    <col min="1281" max="1281" width="1.85546875" style="195" customWidth="1"/>
    <col min="1282" max="1282" width="17.85546875" style="195" customWidth="1"/>
    <col min="1283" max="1287" width="5" style="195" customWidth="1"/>
    <col min="1288" max="1288" width="13.7109375" style="195" customWidth="1"/>
    <col min="1289" max="1289" width="48.42578125" style="195" customWidth="1"/>
    <col min="1290" max="1295" width="21.85546875" style="195" customWidth="1"/>
    <col min="1296" max="1296" width="0.85546875" style="195" customWidth="1"/>
    <col min="1297" max="1297" width="9.140625" style="195"/>
    <col min="1298" max="1298" width="15.140625" style="195" bestFit="1" customWidth="1"/>
    <col min="1299" max="1536" width="9.140625" style="195"/>
    <col min="1537" max="1537" width="1.85546875" style="195" customWidth="1"/>
    <col min="1538" max="1538" width="17.85546875" style="195" customWidth="1"/>
    <col min="1539" max="1543" width="5" style="195" customWidth="1"/>
    <col min="1544" max="1544" width="13.7109375" style="195" customWidth="1"/>
    <col min="1545" max="1545" width="48.42578125" style="195" customWidth="1"/>
    <col min="1546" max="1551" width="21.85546875" style="195" customWidth="1"/>
    <col min="1552" max="1552" width="0.85546875" style="195" customWidth="1"/>
    <col min="1553" max="1553" width="9.140625" style="195"/>
    <col min="1554" max="1554" width="15.140625" style="195" bestFit="1" customWidth="1"/>
    <col min="1555" max="1792" width="9.140625" style="195"/>
    <col min="1793" max="1793" width="1.85546875" style="195" customWidth="1"/>
    <col min="1794" max="1794" width="17.85546875" style="195" customWidth="1"/>
    <col min="1795" max="1799" width="5" style="195" customWidth="1"/>
    <col min="1800" max="1800" width="13.7109375" style="195" customWidth="1"/>
    <col min="1801" max="1801" width="48.42578125" style="195" customWidth="1"/>
    <col min="1802" max="1807" width="21.85546875" style="195" customWidth="1"/>
    <col min="1808" max="1808" width="0.85546875" style="195" customWidth="1"/>
    <col min="1809" max="1809" width="9.140625" style="195"/>
    <col min="1810" max="1810" width="15.140625" style="195" bestFit="1" customWidth="1"/>
    <col min="1811" max="2048" width="9.140625" style="195"/>
    <col min="2049" max="2049" width="1.85546875" style="195" customWidth="1"/>
    <col min="2050" max="2050" width="17.85546875" style="195" customWidth="1"/>
    <col min="2051" max="2055" width="5" style="195" customWidth="1"/>
    <col min="2056" max="2056" width="13.7109375" style="195" customWidth="1"/>
    <col min="2057" max="2057" width="48.42578125" style="195" customWidth="1"/>
    <col min="2058" max="2063" width="21.85546875" style="195" customWidth="1"/>
    <col min="2064" max="2064" width="0.85546875" style="195" customWidth="1"/>
    <col min="2065" max="2065" width="9.140625" style="195"/>
    <col min="2066" max="2066" width="15.140625" style="195" bestFit="1" customWidth="1"/>
    <col min="2067" max="2304" width="9.140625" style="195"/>
    <col min="2305" max="2305" width="1.85546875" style="195" customWidth="1"/>
    <col min="2306" max="2306" width="17.85546875" style="195" customWidth="1"/>
    <col min="2307" max="2311" width="5" style="195" customWidth="1"/>
    <col min="2312" max="2312" width="13.7109375" style="195" customWidth="1"/>
    <col min="2313" max="2313" width="48.42578125" style="195" customWidth="1"/>
    <col min="2314" max="2319" width="21.85546875" style="195" customWidth="1"/>
    <col min="2320" max="2320" width="0.85546875" style="195" customWidth="1"/>
    <col min="2321" max="2321" width="9.140625" style="195"/>
    <col min="2322" max="2322" width="15.140625" style="195" bestFit="1" customWidth="1"/>
    <col min="2323" max="2560" width="9.140625" style="195"/>
    <col min="2561" max="2561" width="1.85546875" style="195" customWidth="1"/>
    <col min="2562" max="2562" width="17.85546875" style="195" customWidth="1"/>
    <col min="2563" max="2567" width="5" style="195" customWidth="1"/>
    <col min="2568" max="2568" width="13.7109375" style="195" customWidth="1"/>
    <col min="2569" max="2569" width="48.42578125" style="195" customWidth="1"/>
    <col min="2570" max="2575" width="21.85546875" style="195" customWidth="1"/>
    <col min="2576" max="2576" width="0.85546875" style="195" customWidth="1"/>
    <col min="2577" max="2577" width="9.140625" style="195"/>
    <col min="2578" max="2578" width="15.140625" style="195" bestFit="1" customWidth="1"/>
    <col min="2579" max="2816" width="9.140625" style="195"/>
    <col min="2817" max="2817" width="1.85546875" style="195" customWidth="1"/>
    <col min="2818" max="2818" width="17.85546875" style="195" customWidth="1"/>
    <col min="2819" max="2823" width="5" style="195" customWidth="1"/>
    <col min="2824" max="2824" width="13.7109375" style="195" customWidth="1"/>
    <col min="2825" max="2825" width="48.42578125" style="195" customWidth="1"/>
    <col min="2826" max="2831" width="21.85546875" style="195" customWidth="1"/>
    <col min="2832" max="2832" width="0.85546875" style="195" customWidth="1"/>
    <col min="2833" max="2833" width="9.140625" style="195"/>
    <col min="2834" max="2834" width="15.140625" style="195" bestFit="1" customWidth="1"/>
    <col min="2835" max="3072" width="9.140625" style="195"/>
    <col min="3073" max="3073" width="1.85546875" style="195" customWidth="1"/>
    <col min="3074" max="3074" width="17.85546875" style="195" customWidth="1"/>
    <col min="3075" max="3079" width="5" style="195" customWidth="1"/>
    <col min="3080" max="3080" width="13.7109375" style="195" customWidth="1"/>
    <col min="3081" max="3081" width="48.42578125" style="195" customWidth="1"/>
    <col min="3082" max="3087" width="21.85546875" style="195" customWidth="1"/>
    <col min="3088" max="3088" width="0.85546875" style="195" customWidth="1"/>
    <col min="3089" max="3089" width="9.140625" style="195"/>
    <col min="3090" max="3090" width="15.140625" style="195" bestFit="1" customWidth="1"/>
    <col min="3091" max="3328" width="9.140625" style="195"/>
    <col min="3329" max="3329" width="1.85546875" style="195" customWidth="1"/>
    <col min="3330" max="3330" width="17.85546875" style="195" customWidth="1"/>
    <col min="3331" max="3335" width="5" style="195" customWidth="1"/>
    <col min="3336" max="3336" width="13.7109375" style="195" customWidth="1"/>
    <col min="3337" max="3337" width="48.42578125" style="195" customWidth="1"/>
    <col min="3338" max="3343" width="21.85546875" style="195" customWidth="1"/>
    <col min="3344" max="3344" width="0.85546875" style="195" customWidth="1"/>
    <col min="3345" max="3345" width="9.140625" style="195"/>
    <col min="3346" max="3346" width="15.140625" style="195" bestFit="1" customWidth="1"/>
    <col min="3347" max="3584" width="9.140625" style="195"/>
    <col min="3585" max="3585" width="1.85546875" style="195" customWidth="1"/>
    <col min="3586" max="3586" width="17.85546875" style="195" customWidth="1"/>
    <col min="3587" max="3591" width="5" style="195" customWidth="1"/>
    <col min="3592" max="3592" width="13.7109375" style="195" customWidth="1"/>
    <col min="3593" max="3593" width="48.42578125" style="195" customWidth="1"/>
    <col min="3594" max="3599" width="21.85546875" style="195" customWidth="1"/>
    <col min="3600" max="3600" width="0.85546875" style="195" customWidth="1"/>
    <col min="3601" max="3601" width="9.140625" style="195"/>
    <col min="3602" max="3602" width="15.140625" style="195" bestFit="1" customWidth="1"/>
    <col min="3603" max="3840" width="9.140625" style="195"/>
    <col min="3841" max="3841" width="1.85546875" style="195" customWidth="1"/>
    <col min="3842" max="3842" width="17.85546875" style="195" customWidth="1"/>
    <col min="3843" max="3847" width="5" style="195" customWidth="1"/>
    <col min="3848" max="3848" width="13.7109375" style="195" customWidth="1"/>
    <col min="3849" max="3849" width="48.42578125" style="195" customWidth="1"/>
    <col min="3850" max="3855" width="21.85546875" style="195" customWidth="1"/>
    <col min="3856" max="3856" width="0.85546875" style="195" customWidth="1"/>
    <col min="3857" max="3857" width="9.140625" style="195"/>
    <col min="3858" max="3858" width="15.140625" style="195" bestFit="1" customWidth="1"/>
    <col min="3859" max="4096" width="9.140625" style="195"/>
    <col min="4097" max="4097" width="1.85546875" style="195" customWidth="1"/>
    <col min="4098" max="4098" width="17.85546875" style="195" customWidth="1"/>
    <col min="4099" max="4103" width="5" style="195" customWidth="1"/>
    <col min="4104" max="4104" width="13.7109375" style="195" customWidth="1"/>
    <col min="4105" max="4105" width="48.42578125" style="195" customWidth="1"/>
    <col min="4106" max="4111" width="21.85546875" style="195" customWidth="1"/>
    <col min="4112" max="4112" width="0.85546875" style="195" customWidth="1"/>
    <col min="4113" max="4113" width="9.140625" style="195"/>
    <col min="4114" max="4114" width="15.140625" style="195" bestFit="1" customWidth="1"/>
    <col min="4115" max="4352" width="9.140625" style="195"/>
    <col min="4353" max="4353" width="1.85546875" style="195" customWidth="1"/>
    <col min="4354" max="4354" width="17.85546875" style="195" customWidth="1"/>
    <col min="4355" max="4359" width="5" style="195" customWidth="1"/>
    <col min="4360" max="4360" width="13.7109375" style="195" customWidth="1"/>
    <col min="4361" max="4361" width="48.42578125" style="195" customWidth="1"/>
    <col min="4362" max="4367" width="21.85546875" style="195" customWidth="1"/>
    <col min="4368" max="4368" width="0.85546875" style="195" customWidth="1"/>
    <col min="4369" max="4369" width="9.140625" style="195"/>
    <col min="4370" max="4370" width="15.140625" style="195" bestFit="1" customWidth="1"/>
    <col min="4371" max="4608" width="9.140625" style="195"/>
    <col min="4609" max="4609" width="1.85546875" style="195" customWidth="1"/>
    <col min="4610" max="4610" width="17.85546875" style="195" customWidth="1"/>
    <col min="4611" max="4615" width="5" style="195" customWidth="1"/>
    <col min="4616" max="4616" width="13.7109375" style="195" customWidth="1"/>
    <col min="4617" max="4617" width="48.42578125" style="195" customWidth="1"/>
    <col min="4618" max="4623" width="21.85546875" style="195" customWidth="1"/>
    <col min="4624" max="4624" width="0.85546875" style="195" customWidth="1"/>
    <col min="4625" max="4625" width="9.140625" style="195"/>
    <col min="4626" max="4626" width="15.140625" style="195" bestFit="1" customWidth="1"/>
    <col min="4627" max="4864" width="9.140625" style="195"/>
    <col min="4865" max="4865" width="1.85546875" style="195" customWidth="1"/>
    <col min="4866" max="4866" width="17.85546875" style="195" customWidth="1"/>
    <col min="4867" max="4871" width="5" style="195" customWidth="1"/>
    <col min="4872" max="4872" width="13.7109375" style="195" customWidth="1"/>
    <col min="4873" max="4873" width="48.42578125" style="195" customWidth="1"/>
    <col min="4874" max="4879" width="21.85546875" style="195" customWidth="1"/>
    <col min="4880" max="4880" width="0.85546875" style="195" customWidth="1"/>
    <col min="4881" max="4881" width="9.140625" style="195"/>
    <col min="4882" max="4882" width="15.140625" style="195" bestFit="1" customWidth="1"/>
    <col min="4883" max="5120" width="9.140625" style="195"/>
    <col min="5121" max="5121" width="1.85546875" style="195" customWidth="1"/>
    <col min="5122" max="5122" width="17.85546875" style="195" customWidth="1"/>
    <col min="5123" max="5127" width="5" style="195" customWidth="1"/>
    <col min="5128" max="5128" width="13.7109375" style="195" customWidth="1"/>
    <col min="5129" max="5129" width="48.42578125" style="195" customWidth="1"/>
    <col min="5130" max="5135" width="21.85546875" style="195" customWidth="1"/>
    <col min="5136" max="5136" width="0.85546875" style="195" customWidth="1"/>
    <col min="5137" max="5137" width="9.140625" style="195"/>
    <col min="5138" max="5138" width="15.140625" style="195" bestFit="1" customWidth="1"/>
    <col min="5139" max="5376" width="9.140625" style="195"/>
    <col min="5377" max="5377" width="1.85546875" style="195" customWidth="1"/>
    <col min="5378" max="5378" width="17.85546875" style="195" customWidth="1"/>
    <col min="5379" max="5383" width="5" style="195" customWidth="1"/>
    <col min="5384" max="5384" width="13.7109375" style="195" customWidth="1"/>
    <col min="5385" max="5385" width="48.42578125" style="195" customWidth="1"/>
    <col min="5386" max="5391" width="21.85546875" style="195" customWidth="1"/>
    <col min="5392" max="5392" width="0.85546875" style="195" customWidth="1"/>
    <col min="5393" max="5393" width="9.140625" style="195"/>
    <col min="5394" max="5394" width="15.140625" style="195" bestFit="1" customWidth="1"/>
    <col min="5395" max="5632" width="9.140625" style="195"/>
    <col min="5633" max="5633" width="1.85546875" style="195" customWidth="1"/>
    <col min="5634" max="5634" width="17.85546875" style="195" customWidth="1"/>
    <col min="5635" max="5639" width="5" style="195" customWidth="1"/>
    <col min="5640" max="5640" width="13.7109375" style="195" customWidth="1"/>
    <col min="5641" max="5641" width="48.42578125" style="195" customWidth="1"/>
    <col min="5642" max="5647" width="21.85546875" style="195" customWidth="1"/>
    <col min="5648" max="5648" width="0.85546875" style="195" customWidth="1"/>
    <col min="5649" max="5649" width="9.140625" style="195"/>
    <col min="5650" max="5650" width="15.140625" style="195" bestFit="1" customWidth="1"/>
    <col min="5651" max="5888" width="9.140625" style="195"/>
    <col min="5889" max="5889" width="1.85546875" style="195" customWidth="1"/>
    <col min="5890" max="5890" width="17.85546875" style="195" customWidth="1"/>
    <col min="5891" max="5895" width="5" style="195" customWidth="1"/>
    <col min="5896" max="5896" width="13.7109375" style="195" customWidth="1"/>
    <col min="5897" max="5897" width="48.42578125" style="195" customWidth="1"/>
    <col min="5898" max="5903" width="21.85546875" style="195" customWidth="1"/>
    <col min="5904" max="5904" width="0.85546875" style="195" customWidth="1"/>
    <col min="5905" max="5905" width="9.140625" style="195"/>
    <col min="5906" max="5906" width="15.140625" style="195" bestFit="1" customWidth="1"/>
    <col min="5907" max="6144" width="9.140625" style="195"/>
    <col min="6145" max="6145" width="1.85546875" style="195" customWidth="1"/>
    <col min="6146" max="6146" width="17.85546875" style="195" customWidth="1"/>
    <col min="6147" max="6151" width="5" style="195" customWidth="1"/>
    <col min="6152" max="6152" width="13.7109375" style="195" customWidth="1"/>
    <col min="6153" max="6153" width="48.42578125" style="195" customWidth="1"/>
    <col min="6154" max="6159" width="21.85546875" style="195" customWidth="1"/>
    <col min="6160" max="6160" width="0.85546875" style="195" customWidth="1"/>
    <col min="6161" max="6161" width="9.140625" style="195"/>
    <col min="6162" max="6162" width="15.140625" style="195" bestFit="1" customWidth="1"/>
    <col min="6163" max="6400" width="9.140625" style="195"/>
    <col min="6401" max="6401" width="1.85546875" style="195" customWidth="1"/>
    <col min="6402" max="6402" width="17.85546875" style="195" customWidth="1"/>
    <col min="6403" max="6407" width="5" style="195" customWidth="1"/>
    <col min="6408" max="6408" width="13.7109375" style="195" customWidth="1"/>
    <col min="6409" max="6409" width="48.42578125" style="195" customWidth="1"/>
    <col min="6410" max="6415" width="21.85546875" style="195" customWidth="1"/>
    <col min="6416" max="6416" width="0.85546875" style="195" customWidth="1"/>
    <col min="6417" max="6417" width="9.140625" style="195"/>
    <col min="6418" max="6418" width="15.140625" style="195" bestFit="1" customWidth="1"/>
    <col min="6419" max="6656" width="9.140625" style="195"/>
    <col min="6657" max="6657" width="1.85546875" style="195" customWidth="1"/>
    <col min="6658" max="6658" width="17.85546875" style="195" customWidth="1"/>
    <col min="6659" max="6663" width="5" style="195" customWidth="1"/>
    <col min="6664" max="6664" width="13.7109375" style="195" customWidth="1"/>
    <col min="6665" max="6665" width="48.42578125" style="195" customWidth="1"/>
    <col min="6666" max="6671" width="21.85546875" style="195" customWidth="1"/>
    <col min="6672" max="6672" width="0.85546875" style="195" customWidth="1"/>
    <col min="6673" max="6673" width="9.140625" style="195"/>
    <col min="6674" max="6674" width="15.140625" style="195" bestFit="1" customWidth="1"/>
    <col min="6675" max="6912" width="9.140625" style="195"/>
    <col min="6913" max="6913" width="1.85546875" style="195" customWidth="1"/>
    <col min="6914" max="6914" width="17.85546875" style="195" customWidth="1"/>
    <col min="6915" max="6919" width="5" style="195" customWidth="1"/>
    <col min="6920" max="6920" width="13.7109375" style="195" customWidth="1"/>
    <col min="6921" max="6921" width="48.42578125" style="195" customWidth="1"/>
    <col min="6922" max="6927" width="21.85546875" style="195" customWidth="1"/>
    <col min="6928" max="6928" width="0.85546875" style="195" customWidth="1"/>
    <col min="6929" max="6929" width="9.140625" style="195"/>
    <col min="6930" max="6930" width="15.140625" style="195" bestFit="1" customWidth="1"/>
    <col min="6931" max="7168" width="9.140625" style="195"/>
    <col min="7169" max="7169" width="1.85546875" style="195" customWidth="1"/>
    <col min="7170" max="7170" width="17.85546875" style="195" customWidth="1"/>
    <col min="7171" max="7175" width="5" style="195" customWidth="1"/>
    <col min="7176" max="7176" width="13.7109375" style="195" customWidth="1"/>
    <col min="7177" max="7177" width="48.42578125" style="195" customWidth="1"/>
    <col min="7178" max="7183" width="21.85546875" style="195" customWidth="1"/>
    <col min="7184" max="7184" width="0.85546875" style="195" customWidth="1"/>
    <col min="7185" max="7185" width="9.140625" style="195"/>
    <col min="7186" max="7186" width="15.140625" style="195" bestFit="1" customWidth="1"/>
    <col min="7187" max="7424" width="9.140625" style="195"/>
    <col min="7425" max="7425" width="1.85546875" style="195" customWidth="1"/>
    <col min="7426" max="7426" width="17.85546875" style="195" customWidth="1"/>
    <col min="7427" max="7431" width="5" style="195" customWidth="1"/>
    <col min="7432" max="7432" width="13.7109375" style="195" customWidth="1"/>
    <col min="7433" max="7433" width="48.42578125" style="195" customWidth="1"/>
    <col min="7434" max="7439" width="21.85546875" style="195" customWidth="1"/>
    <col min="7440" max="7440" width="0.85546875" style="195" customWidth="1"/>
    <col min="7441" max="7441" width="9.140625" style="195"/>
    <col min="7442" max="7442" width="15.140625" style="195" bestFit="1" customWidth="1"/>
    <col min="7443" max="7680" width="9.140625" style="195"/>
    <col min="7681" max="7681" width="1.85546875" style="195" customWidth="1"/>
    <col min="7682" max="7682" width="17.85546875" style="195" customWidth="1"/>
    <col min="7683" max="7687" width="5" style="195" customWidth="1"/>
    <col min="7688" max="7688" width="13.7109375" style="195" customWidth="1"/>
    <col min="7689" max="7689" width="48.42578125" style="195" customWidth="1"/>
    <col min="7690" max="7695" width="21.85546875" style="195" customWidth="1"/>
    <col min="7696" max="7696" width="0.85546875" style="195" customWidth="1"/>
    <col min="7697" max="7697" width="9.140625" style="195"/>
    <col min="7698" max="7698" width="15.140625" style="195" bestFit="1" customWidth="1"/>
    <col min="7699" max="7936" width="9.140625" style="195"/>
    <col min="7937" max="7937" width="1.85546875" style="195" customWidth="1"/>
    <col min="7938" max="7938" width="17.85546875" style="195" customWidth="1"/>
    <col min="7939" max="7943" width="5" style="195" customWidth="1"/>
    <col min="7944" max="7944" width="13.7109375" style="195" customWidth="1"/>
    <col min="7945" max="7945" width="48.42578125" style="195" customWidth="1"/>
    <col min="7946" max="7951" width="21.85546875" style="195" customWidth="1"/>
    <col min="7952" max="7952" width="0.85546875" style="195" customWidth="1"/>
    <col min="7953" max="7953" width="9.140625" style="195"/>
    <col min="7954" max="7954" width="15.140625" style="195" bestFit="1" customWidth="1"/>
    <col min="7955" max="8192" width="9.140625" style="195"/>
    <col min="8193" max="8193" width="1.85546875" style="195" customWidth="1"/>
    <col min="8194" max="8194" width="17.85546875" style="195" customWidth="1"/>
    <col min="8195" max="8199" width="5" style="195" customWidth="1"/>
    <col min="8200" max="8200" width="13.7109375" style="195" customWidth="1"/>
    <col min="8201" max="8201" width="48.42578125" style="195" customWidth="1"/>
    <col min="8202" max="8207" width="21.85546875" style="195" customWidth="1"/>
    <col min="8208" max="8208" width="0.85546875" style="195" customWidth="1"/>
    <col min="8209" max="8209" width="9.140625" style="195"/>
    <col min="8210" max="8210" width="15.140625" style="195" bestFit="1" customWidth="1"/>
    <col min="8211" max="8448" width="9.140625" style="195"/>
    <col min="8449" max="8449" width="1.85546875" style="195" customWidth="1"/>
    <col min="8450" max="8450" width="17.85546875" style="195" customWidth="1"/>
    <col min="8451" max="8455" width="5" style="195" customWidth="1"/>
    <col min="8456" max="8456" width="13.7109375" style="195" customWidth="1"/>
    <col min="8457" max="8457" width="48.42578125" style="195" customWidth="1"/>
    <col min="8458" max="8463" width="21.85546875" style="195" customWidth="1"/>
    <col min="8464" max="8464" width="0.85546875" style="195" customWidth="1"/>
    <col min="8465" max="8465" width="9.140625" style="195"/>
    <col min="8466" max="8466" width="15.140625" style="195" bestFit="1" customWidth="1"/>
    <col min="8467" max="8704" width="9.140625" style="195"/>
    <col min="8705" max="8705" width="1.85546875" style="195" customWidth="1"/>
    <col min="8706" max="8706" width="17.85546875" style="195" customWidth="1"/>
    <col min="8707" max="8711" width="5" style="195" customWidth="1"/>
    <col min="8712" max="8712" width="13.7109375" style="195" customWidth="1"/>
    <col min="8713" max="8713" width="48.42578125" style="195" customWidth="1"/>
    <col min="8714" max="8719" width="21.85546875" style="195" customWidth="1"/>
    <col min="8720" max="8720" width="0.85546875" style="195" customWidth="1"/>
    <col min="8721" max="8721" width="9.140625" style="195"/>
    <col min="8722" max="8722" width="15.140625" style="195" bestFit="1" customWidth="1"/>
    <col min="8723" max="8960" width="9.140625" style="195"/>
    <col min="8961" max="8961" width="1.85546875" style="195" customWidth="1"/>
    <col min="8962" max="8962" width="17.85546875" style="195" customWidth="1"/>
    <col min="8963" max="8967" width="5" style="195" customWidth="1"/>
    <col min="8968" max="8968" width="13.7109375" style="195" customWidth="1"/>
    <col min="8969" max="8969" width="48.42578125" style="195" customWidth="1"/>
    <col min="8970" max="8975" width="21.85546875" style="195" customWidth="1"/>
    <col min="8976" max="8976" width="0.85546875" style="195" customWidth="1"/>
    <col min="8977" max="8977" width="9.140625" style="195"/>
    <col min="8978" max="8978" width="15.140625" style="195" bestFit="1" customWidth="1"/>
    <col min="8979" max="9216" width="9.140625" style="195"/>
    <col min="9217" max="9217" width="1.85546875" style="195" customWidth="1"/>
    <col min="9218" max="9218" width="17.85546875" style="195" customWidth="1"/>
    <col min="9219" max="9223" width="5" style="195" customWidth="1"/>
    <col min="9224" max="9224" width="13.7109375" style="195" customWidth="1"/>
    <col min="9225" max="9225" width="48.42578125" style="195" customWidth="1"/>
    <col min="9226" max="9231" width="21.85546875" style="195" customWidth="1"/>
    <col min="9232" max="9232" width="0.85546875" style="195" customWidth="1"/>
    <col min="9233" max="9233" width="9.140625" style="195"/>
    <col min="9234" max="9234" width="15.140625" style="195" bestFit="1" customWidth="1"/>
    <col min="9235" max="9472" width="9.140625" style="195"/>
    <col min="9473" max="9473" width="1.85546875" style="195" customWidth="1"/>
    <col min="9474" max="9474" width="17.85546875" style="195" customWidth="1"/>
    <col min="9475" max="9479" width="5" style="195" customWidth="1"/>
    <col min="9480" max="9480" width="13.7109375" style="195" customWidth="1"/>
    <col min="9481" max="9481" width="48.42578125" style="195" customWidth="1"/>
    <col min="9482" max="9487" width="21.85546875" style="195" customWidth="1"/>
    <col min="9488" max="9488" width="0.85546875" style="195" customWidth="1"/>
    <col min="9489" max="9489" width="9.140625" style="195"/>
    <col min="9490" max="9490" width="15.140625" style="195" bestFit="1" customWidth="1"/>
    <col min="9491" max="9728" width="9.140625" style="195"/>
    <col min="9729" max="9729" width="1.85546875" style="195" customWidth="1"/>
    <col min="9730" max="9730" width="17.85546875" style="195" customWidth="1"/>
    <col min="9731" max="9735" width="5" style="195" customWidth="1"/>
    <col min="9736" max="9736" width="13.7109375" style="195" customWidth="1"/>
    <col min="9737" max="9737" width="48.42578125" style="195" customWidth="1"/>
    <col min="9738" max="9743" width="21.85546875" style="195" customWidth="1"/>
    <col min="9744" max="9744" width="0.85546875" style="195" customWidth="1"/>
    <col min="9745" max="9745" width="9.140625" style="195"/>
    <col min="9746" max="9746" width="15.140625" style="195" bestFit="1" customWidth="1"/>
    <col min="9747" max="9984" width="9.140625" style="195"/>
    <col min="9985" max="9985" width="1.85546875" style="195" customWidth="1"/>
    <col min="9986" max="9986" width="17.85546875" style="195" customWidth="1"/>
    <col min="9987" max="9991" width="5" style="195" customWidth="1"/>
    <col min="9992" max="9992" width="13.7109375" style="195" customWidth="1"/>
    <col min="9993" max="9993" width="48.42578125" style="195" customWidth="1"/>
    <col min="9994" max="9999" width="21.85546875" style="195" customWidth="1"/>
    <col min="10000" max="10000" width="0.85546875" style="195" customWidth="1"/>
    <col min="10001" max="10001" width="9.140625" style="195"/>
    <col min="10002" max="10002" width="15.140625" style="195" bestFit="1" customWidth="1"/>
    <col min="10003" max="10240" width="9.140625" style="195"/>
    <col min="10241" max="10241" width="1.85546875" style="195" customWidth="1"/>
    <col min="10242" max="10242" width="17.85546875" style="195" customWidth="1"/>
    <col min="10243" max="10247" width="5" style="195" customWidth="1"/>
    <col min="10248" max="10248" width="13.7109375" style="195" customWidth="1"/>
    <col min="10249" max="10249" width="48.42578125" style="195" customWidth="1"/>
    <col min="10250" max="10255" width="21.85546875" style="195" customWidth="1"/>
    <col min="10256" max="10256" width="0.85546875" style="195" customWidth="1"/>
    <col min="10257" max="10257" width="9.140625" style="195"/>
    <col min="10258" max="10258" width="15.140625" style="195" bestFit="1" customWidth="1"/>
    <col min="10259" max="10496" width="9.140625" style="195"/>
    <col min="10497" max="10497" width="1.85546875" style="195" customWidth="1"/>
    <col min="10498" max="10498" width="17.85546875" style="195" customWidth="1"/>
    <col min="10499" max="10503" width="5" style="195" customWidth="1"/>
    <col min="10504" max="10504" width="13.7109375" style="195" customWidth="1"/>
    <col min="10505" max="10505" width="48.42578125" style="195" customWidth="1"/>
    <col min="10506" max="10511" width="21.85546875" style="195" customWidth="1"/>
    <col min="10512" max="10512" width="0.85546875" style="195" customWidth="1"/>
    <col min="10513" max="10513" width="9.140625" style="195"/>
    <col min="10514" max="10514" width="15.140625" style="195" bestFit="1" customWidth="1"/>
    <col min="10515" max="10752" width="9.140625" style="195"/>
    <col min="10753" max="10753" width="1.85546875" style="195" customWidth="1"/>
    <col min="10754" max="10754" width="17.85546875" style="195" customWidth="1"/>
    <col min="10755" max="10759" width="5" style="195" customWidth="1"/>
    <col min="10760" max="10760" width="13.7109375" style="195" customWidth="1"/>
    <col min="10761" max="10761" width="48.42578125" style="195" customWidth="1"/>
    <col min="10762" max="10767" width="21.85546875" style="195" customWidth="1"/>
    <col min="10768" max="10768" width="0.85546875" style="195" customWidth="1"/>
    <col min="10769" max="10769" width="9.140625" style="195"/>
    <col min="10770" max="10770" width="15.140625" style="195" bestFit="1" customWidth="1"/>
    <col min="10771" max="11008" width="9.140625" style="195"/>
    <col min="11009" max="11009" width="1.85546875" style="195" customWidth="1"/>
    <col min="11010" max="11010" width="17.85546875" style="195" customWidth="1"/>
    <col min="11011" max="11015" width="5" style="195" customWidth="1"/>
    <col min="11016" max="11016" width="13.7109375" style="195" customWidth="1"/>
    <col min="11017" max="11017" width="48.42578125" style="195" customWidth="1"/>
    <col min="11018" max="11023" width="21.85546875" style="195" customWidth="1"/>
    <col min="11024" max="11024" width="0.85546875" style="195" customWidth="1"/>
    <col min="11025" max="11025" width="9.140625" style="195"/>
    <col min="11026" max="11026" width="15.140625" style="195" bestFit="1" customWidth="1"/>
    <col min="11027" max="11264" width="9.140625" style="195"/>
    <col min="11265" max="11265" width="1.85546875" style="195" customWidth="1"/>
    <col min="11266" max="11266" width="17.85546875" style="195" customWidth="1"/>
    <col min="11267" max="11271" width="5" style="195" customWidth="1"/>
    <col min="11272" max="11272" width="13.7109375" style="195" customWidth="1"/>
    <col min="11273" max="11273" width="48.42578125" style="195" customWidth="1"/>
    <col min="11274" max="11279" width="21.85546875" style="195" customWidth="1"/>
    <col min="11280" max="11280" width="0.85546875" style="195" customWidth="1"/>
    <col min="11281" max="11281" width="9.140625" style="195"/>
    <col min="11282" max="11282" width="15.140625" style="195" bestFit="1" customWidth="1"/>
    <col min="11283" max="11520" width="9.140625" style="195"/>
    <col min="11521" max="11521" width="1.85546875" style="195" customWidth="1"/>
    <col min="11522" max="11522" width="17.85546875" style="195" customWidth="1"/>
    <col min="11523" max="11527" width="5" style="195" customWidth="1"/>
    <col min="11528" max="11528" width="13.7109375" style="195" customWidth="1"/>
    <col min="11529" max="11529" width="48.42578125" style="195" customWidth="1"/>
    <col min="11530" max="11535" width="21.85546875" style="195" customWidth="1"/>
    <col min="11536" max="11536" width="0.85546875" style="195" customWidth="1"/>
    <col min="11537" max="11537" width="9.140625" style="195"/>
    <col min="11538" max="11538" width="15.140625" style="195" bestFit="1" customWidth="1"/>
    <col min="11539" max="11776" width="9.140625" style="195"/>
    <col min="11777" max="11777" width="1.85546875" style="195" customWidth="1"/>
    <col min="11778" max="11778" width="17.85546875" style="195" customWidth="1"/>
    <col min="11779" max="11783" width="5" style="195" customWidth="1"/>
    <col min="11784" max="11784" width="13.7109375" style="195" customWidth="1"/>
    <col min="11785" max="11785" width="48.42578125" style="195" customWidth="1"/>
    <col min="11786" max="11791" width="21.85546875" style="195" customWidth="1"/>
    <col min="11792" max="11792" width="0.85546875" style="195" customWidth="1"/>
    <col min="11793" max="11793" width="9.140625" style="195"/>
    <col min="11794" max="11794" width="15.140625" style="195" bestFit="1" customWidth="1"/>
    <col min="11795" max="12032" width="9.140625" style="195"/>
    <col min="12033" max="12033" width="1.85546875" style="195" customWidth="1"/>
    <col min="12034" max="12034" width="17.85546875" style="195" customWidth="1"/>
    <col min="12035" max="12039" width="5" style="195" customWidth="1"/>
    <col min="12040" max="12040" width="13.7109375" style="195" customWidth="1"/>
    <col min="12041" max="12041" width="48.42578125" style="195" customWidth="1"/>
    <col min="12042" max="12047" width="21.85546875" style="195" customWidth="1"/>
    <col min="12048" max="12048" width="0.85546875" style="195" customWidth="1"/>
    <col min="12049" max="12049" width="9.140625" style="195"/>
    <col min="12050" max="12050" width="15.140625" style="195" bestFit="1" customWidth="1"/>
    <col min="12051" max="12288" width="9.140625" style="195"/>
    <col min="12289" max="12289" width="1.85546875" style="195" customWidth="1"/>
    <col min="12290" max="12290" width="17.85546875" style="195" customWidth="1"/>
    <col min="12291" max="12295" width="5" style="195" customWidth="1"/>
    <col min="12296" max="12296" width="13.7109375" style="195" customWidth="1"/>
    <col min="12297" max="12297" width="48.42578125" style="195" customWidth="1"/>
    <col min="12298" max="12303" width="21.85546875" style="195" customWidth="1"/>
    <col min="12304" max="12304" width="0.85546875" style="195" customWidth="1"/>
    <col min="12305" max="12305" width="9.140625" style="195"/>
    <col min="12306" max="12306" width="15.140625" style="195" bestFit="1" customWidth="1"/>
    <col min="12307" max="12544" width="9.140625" style="195"/>
    <col min="12545" max="12545" width="1.85546875" style="195" customWidth="1"/>
    <col min="12546" max="12546" width="17.85546875" style="195" customWidth="1"/>
    <col min="12547" max="12551" width="5" style="195" customWidth="1"/>
    <col min="12552" max="12552" width="13.7109375" style="195" customWidth="1"/>
    <col min="12553" max="12553" width="48.42578125" style="195" customWidth="1"/>
    <col min="12554" max="12559" width="21.85546875" style="195" customWidth="1"/>
    <col min="12560" max="12560" width="0.85546875" style="195" customWidth="1"/>
    <col min="12561" max="12561" width="9.140625" style="195"/>
    <col min="12562" max="12562" width="15.140625" style="195" bestFit="1" customWidth="1"/>
    <col min="12563" max="12800" width="9.140625" style="195"/>
    <col min="12801" max="12801" width="1.85546875" style="195" customWidth="1"/>
    <col min="12802" max="12802" width="17.85546875" style="195" customWidth="1"/>
    <col min="12803" max="12807" width="5" style="195" customWidth="1"/>
    <col min="12808" max="12808" width="13.7109375" style="195" customWidth="1"/>
    <col min="12809" max="12809" width="48.42578125" style="195" customWidth="1"/>
    <col min="12810" max="12815" width="21.85546875" style="195" customWidth="1"/>
    <col min="12816" max="12816" width="0.85546875" style="195" customWidth="1"/>
    <col min="12817" max="12817" width="9.140625" style="195"/>
    <col min="12818" max="12818" width="15.140625" style="195" bestFit="1" customWidth="1"/>
    <col min="12819" max="13056" width="9.140625" style="195"/>
    <col min="13057" max="13057" width="1.85546875" style="195" customWidth="1"/>
    <col min="13058" max="13058" width="17.85546875" style="195" customWidth="1"/>
    <col min="13059" max="13063" width="5" style="195" customWidth="1"/>
    <col min="13064" max="13064" width="13.7109375" style="195" customWidth="1"/>
    <col min="13065" max="13065" width="48.42578125" style="195" customWidth="1"/>
    <col min="13066" max="13071" width="21.85546875" style="195" customWidth="1"/>
    <col min="13072" max="13072" width="0.85546875" style="195" customWidth="1"/>
    <col min="13073" max="13073" width="9.140625" style="195"/>
    <col min="13074" max="13074" width="15.140625" style="195" bestFit="1" customWidth="1"/>
    <col min="13075" max="13312" width="9.140625" style="195"/>
    <col min="13313" max="13313" width="1.85546875" style="195" customWidth="1"/>
    <col min="13314" max="13314" width="17.85546875" style="195" customWidth="1"/>
    <col min="13315" max="13319" width="5" style="195" customWidth="1"/>
    <col min="13320" max="13320" width="13.7109375" style="195" customWidth="1"/>
    <col min="13321" max="13321" width="48.42578125" style="195" customWidth="1"/>
    <col min="13322" max="13327" width="21.85546875" style="195" customWidth="1"/>
    <col min="13328" max="13328" width="0.85546875" style="195" customWidth="1"/>
    <col min="13329" max="13329" width="9.140625" style="195"/>
    <col min="13330" max="13330" width="15.140625" style="195" bestFit="1" customWidth="1"/>
    <col min="13331" max="13568" width="9.140625" style="195"/>
    <col min="13569" max="13569" width="1.85546875" style="195" customWidth="1"/>
    <col min="13570" max="13570" width="17.85546875" style="195" customWidth="1"/>
    <col min="13571" max="13575" width="5" style="195" customWidth="1"/>
    <col min="13576" max="13576" width="13.7109375" style="195" customWidth="1"/>
    <col min="13577" max="13577" width="48.42578125" style="195" customWidth="1"/>
    <col min="13578" max="13583" width="21.85546875" style="195" customWidth="1"/>
    <col min="13584" max="13584" width="0.85546875" style="195" customWidth="1"/>
    <col min="13585" max="13585" width="9.140625" style="195"/>
    <col min="13586" max="13586" width="15.140625" style="195" bestFit="1" customWidth="1"/>
    <col min="13587" max="13824" width="9.140625" style="195"/>
    <col min="13825" max="13825" width="1.85546875" style="195" customWidth="1"/>
    <col min="13826" max="13826" width="17.85546875" style="195" customWidth="1"/>
    <col min="13827" max="13831" width="5" style="195" customWidth="1"/>
    <col min="13832" max="13832" width="13.7109375" style="195" customWidth="1"/>
    <col min="13833" max="13833" width="48.42578125" style="195" customWidth="1"/>
    <col min="13834" max="13839" width="21.85546875" style="195" customWidth="1"/>
    <col min="13840" max="13840" width="0.85546875" style="195" customWidth="1"/>
    <col min="13841" max="13841" width="9.140625" style="195"/>
    <col min="13842" max="13842" width="15.140625" style="195" bestFit="1" customWidth="1"/>
    <col min="13843" max="14080" width="9.140625" style="195"/>
    <col min="14081" max="14081" width="1.85546875" style="195" customWidth="1"/>
    <col min="14082" max="14082" width="17.85546875" style="195" customWidth="1"/>
    <col min="14083" max="14087" width="5" style="195" customWidth="1"/>
    <col min="14088" max="14088" width="13.7109375" style="195" customWidth="1"/>
    <col min="14089" max="14089" width="48.42578125" style="195" customWidth="1"/>
    <col min="14090" max="14095" width="21.85546875" style="195" customWidth="1"/>
    <col min="14096" max="14096" width="0.85546875" style="195" customWidth="1"/>
    <col min="14097" max="14097" width="9.140625" style="195"/>
    <col min="14098" max="14098" width="15.140625" style="195" bestFit="1" customWidth="1"/>
    <col min="14099" max="14336" width="9.140625" style="195"/>
    <col min="14337" max="14337" width="1.85546875" style="195" customWidth="1"/>
    <col min="14338" max="14338" width="17.85546875" style="195" customWidth="1"/>
    <col min="14339" max="14343" width="5" style="195" customWidth="1"/>
    <col min="14344" max="14344" width="13.7109375" style="195" customWidth="1"/>
    <col min="14345" max="14345" width="48.42578125" style="195" customWidth="1"/>
    <col min="14346" max="14351" width="21.85546875" style="195" customWidth="1"/>
    <col min="14352" max="14352" width="0.85546875" style="195" customWidth="1"/>
    <col min="14353" max="14353" width="9.140625" style="195"/>
    <col min="14354" max="14354" width="15.140625" style="195" bestFit="1" customWidth="1"/>
    <col min="14355" max="14592" width="9.140625" style="195"/>
    <col min="14593" max="14593" width="1.85546875" style="195" customWidth="1"/>
    <col min="14594" max="14594" width="17.85546875" style="195" customWidth="1"/>
    <col min="14595" max="14599" width="5" style="195" customWidth="1"/>
    <col min="14600" max="14600" width="13.7109375" style="195" customWidth="1"/>
    <col min="14601" max="14601" width="48.42578125" style="195" customWidth="1"/>
    <col min="14602" max="14607" width="21.85546875" style="195" customWidth="1"/>
    <col min="14608" max="14608" width="0.85546875" style="195" customWidth="1"/>
    <col min="14609" max="14609" width="9.140625" style="195"/>
    <col min="14610" max="14610" width="15.140625" style="195" bestFit="1" customWidth="1"/>
    <col min="14611" max="14848" width="9.140625" style="195"/>
    <col min="14849" max="14849" width="1.85546875" style="195" customWidth="1"/>
    <col min="14850" max="14850" width="17.85546875" style="195" customWidth="1"/>
    <col min="14851" max="14855" width="5" style="195" customWidth="1"/>
    <col min="14856" max="14856" width="13.7109375" style="195" customWidth="1"/>
    <col min="14857" max="14857" width="48.42578125" style="195" customWidth="1"/>
    <col min="14858" max="14863" width="21.85546875" style="195" customWidth="1"/>
    <col min="14864" max="14864" width="0.85546875" style="195" customWidth="1"/>
    <col min="14865" max="14865" width="9.140625" style="195"/>
    <col min="14866" max="14866" width="15.140625" style="195" bestFit="1" customWidth="1"/>
    <col min="14867" max="15104" width="9.140625" style="195"/>
    <col min="15105" max="15105" width="1.85546875" style="195" customWidth="1"/>
    <col min="15106" max="15106" width="17.85546875" style="195" customWidth="1"/>
    <col min="15107" max="15111" width="5" style="195" customWidth="1"/>
    <col min="15112" max="15112" width="13.7109375" style="195" customWidth="1"/>
    <col min="15113" max="15113" width="48.42578125" style="195" customWidth="1"/>
    <col min="15114" max="15119" width="21.85546875" style="195" customWidth="1"/>
    <col min="15120" max="15120" width="0.85546875" style="195" customWidth="1"/>
    <col min="15121" max="15121" width="9.140625" style="195"/>
    <col min="15122" max="15122" width="15.140625" style="195" bestFit="1" customWidth="1"/>
    <col min="15123" max="15360" width="9.140625" style="195"/>
    <col min="15361" max="15361" width="1.85546875" style="195" customWidth="1"/>
    <col min="15362" max="15362" width="17.85546875" style="195" customWidth="1"/>
    <col min="15363" max="15367" width="5" style="195" customWidth="1"/>
    <col min="15368" max="15368" width="13.7109375" style="195" customWidth="1"/>
    <col min="15369" max="15369" width="48.42578125" style="195" customWidth="1"/>
    <col min="15370" max="15375" width="21.85546875" style="195" customWidth="1"/>
    <col min="15376" max="15376" width="0.85546875" style="195" customWidth="1"/>
    <col min="15377" max="15377" width="9.140625" style="195"/>
    <col min="15378" max="15378" width="15.140625" style="195" bestFit="1" customWidth="1"/>
    <col min="15379" max="15616" width="9.140625" style="195"/>
    <col min="15617" max="15617" width="1.85546875" style="195" customWidth="1"/>
    <col min="15618" max="15618" width="17.85546875" style="195" customWidth="1"/>
    <col min="15619" max="15623" width="5" style="195" customWidth="1"/>
    <col min="15624" max="15624" width="13.7109375" style="195" customWidth="1"/>
    <col min="15625" max="15625" width="48.42578125" style="195" customWidth="1"/>
    <col min="15626" max="15631" width="21.85546875" style="195" customWidth="1"/>
    <col min="15632" max="15632" width="0.85546875" style="195" customWidth="1"/>
    <col min="15633" max="15633" width="9.140625" style="195"/>
    <col min="15634" max="15634" width="15.140625" style="195" bestFit="1" customWidth="1"/>
    <col min="15635" max="15872" width="9.140625" style="195"/>
    <col min="15873" max="15873" width="1.85546875" style="195" customWidth="1"/>
    <col min="15874" max="15874" width="17.85546875" style="195" customWidth="1"/>
    <col min="15875" max="15879" width="5" style="195" customWidth="1"/>
    <col min="15880" max="15880" width="13.7109375" style="195" customWidth="1"/>
    <col min="15881" max="15881" width="48.42578125" style="195" customWidth="1"/>
    <col min="15882" max="15887" width="21.85546875" style="195" customWidth="1"/>
    <col min="15888" max="15888" width="0.85546875" style="195" customWidth="1"/>
    <col min="15889" max="15889" width="9.140625" style="195"/>
    <col min="15890" max="15890" width="15.140625" style="195" bestFit="1" customWidth="1"/>
    <col min="15891" max="16128" width="9.140625" style="195"/>
    <col min="16129" max="16129" width="1.85546875" style="195" customWidth="1"/>
    <col min="16130" max="16130" width="17.85546875" style="195" customWidth="1"/>
    <col min="16131" max="16135" width="5" style="195" customWidth="1"/>
    <col min="16136" max="16136" width="13.7109375" style="195" customWidth="1"/>
    <col min="16137" max="16137" width="48.42578125" style="195" customWidth="1"/>
    <col min="16138" max="16143" width="21.85546875" style="195" customWidth="1"/>
    <col min="16144" max="16144" width="0.85546875" style="195" customWidth="1"/>
    <col min="16145" max="16145" width="9.140625" style="195"/>
    <col min="16146" max="16146" width="15.140625" style="195" bestFit="1" customWidth="1"/>
    <col min="16147" max="16384" width="9.140625" style="195"/>
  </cols>
  <sheetData>
    <row r="1" spans="1:15" s="186" customFormat="1" ht="78" customHeight="1" thickBot="1" x14ac:dyDescent="0.25">
      <c r="A1" s="184"/>
      <c r="B1" s="185" t="s">
        <v>2278</v>
      </c>
      <c r="C1" s="317" t="s">
        <v>2279</v>
      </c>
      <c r="D1" s="318"/>
      <c r="E1" s="318"/>
      <c r="F1" s="318"/>
      <c r="G1" s="319"/>
      <c r="H1" s="224" t="s">
        <v>2280</v>
      </c>
      <c r="I1" s="185" t="s">
        <v>2281</v>
      </c>
      <c r="J1" s="185" t="s">
        <v>2282</v>
      </c>
      <c r="K1" s="185" t="s">
        <v>2283</v>
      </c>
      <c r="L1" s="185" t="s">
        <v>2284</v>
      </c>
      <c r="M1" s="185" t="s">
        <v>2285</v>
      </c>
      <c r="N1" s="185" t="s">
        <v>2286</v>
      </c>
      <c r="O1" s="185" t="s">
        <v>2287</v>
      </c>
    </row>
    <row r="2" spans="1:15" x14ac:dyDescent="0.2">
      <c r="B2" s="188" t="s">
        <v>49</v>
      </c>
      <c r="C2" s="189" t="s">
        <v>2288</v>
      </c>
      <c r="D2" s="189" t="s">
        <v>2289</v>
      </c>
      <c r="E2" s="189" t="s">
        <v>2289</v>
      </c>
      <c r="F2" s="189" t="s">
        <v>2289</v>
      </c>
      <c r="G2" s="189" t="s">
        <v>2289</v>
      </c>
      <c r="H2" s="190" t="s">
        <v>2290</v>
      </c>
      <c r="I2" s="191" t="s">
        <v>2291</v>
      </c>
      <c r="J2" s="192"/>
      <c r="K2" s="192"/>
      <c r="L2" s="193"/>
      <c r="M2" s="193"/>
      <c r="N2" s="193"/>
      <c r="O2" s="194"/>
    </row>
    <row r="3" spans="1:15" x14ac:dyDescent="0.2">
      <c r="B3" s="196" t="s">
        <v>1976</v>
      </c>
      <c r="C3" s="197" t="s">
        <v>2288</v>
      </c>
      <c r="D3" s="197" t="s">
        <v>2292</v>
      </c>
      <c r="E3" s="197" t="s">
        <v>2289</v>
      </c>
      <c r="F3" s="197" t="s">
        <v>2289</v>
      </c>
      <c r="G3" s="197" t="s">
        <v>2289</v>
      </c>
      <c r="H3" s="198" t="s">
        <v>2293</v>
      </c>
      <c r="I3" s="199" t="s">
        <v>2294</v>
      </c>
      <c r="J3" s="200"/>
      <c r="K3" s="200"/>
      <c r="L3" s="201"/>
      <c r="M3" s="201"/>
      <c r="N3" s="201"/>
      <c r="O3" s="226"/>
    </row>
    <row r="4" spans="1:15" x14ac:dyDescent="0.2">
      <c r="B4" s="196" t="s">
        <v>1978</v>
      </c>
      <c r="C4" s="197" t="s">
        <v>2288</v>
      </c>
      <c r="D4" s="197" t="s">
        <v>2292</v>
      </c>
      <c r="E4" s="197" t="s">
        <v>2292</v>
      </c>
      <c r="F4" s="197" t="s">
        <v>2289</v>
      </c>
      <c r="G4" s="197" t="s">
        <v>2289</v>
      </c>
      <c r="H4" s="198" t="s">
        <v>2295</v>
      </c>
      <c r="I4" s="199" t="s">
        <v>2296</v>
      </c>
      <c r="J4" s="200"/>
      <c r="K4" s="200"/>
      <c r="L4" s="201"/>
      <c r="M4" s="201"/>
      <c r="N4" s="201"/>
      <c r="O4" s="226"/>
    </row>
    <row r="5" spans="1:15" x14ac:dyDescent="0.2">
      <c r="B5" s="196" t="s">
        <v>2171</v>
      </c>
      <c r="C5" s="197" t="s">
        <v>2288</v>
      </c>
      <c r="D5" s="197" t="s">
        <v>2292</v>
      </c>
      <c r="E5" s="197" t="s">
        <v>2292</v>
      </c>
      <c r="F5" s="197" t="s">
        <v>2292</v>
      </c>
      <c r="G5" s="197" t="s">
        <v>2289</v>
      </c>
      <c r="H5" s="198" t="s">
        <v>2297</v>
      </c>
      <c r="I5" s="199" t="s">
        <v>2298</v>
      </c>
      <c r="J5" s="200"/>
      <c r="K5" s="200"/>
      <c r="L5" s="201"/>
      <c r="M5" s="201"/>
      <c r="N5" s="201"/>
      <c r="O5" s="226"/>
    </row>
    <row r="6" spans="1:15" x14ac:dyDescent="0.2">
      <c r="B6" s="196" t="s">
        <v>506</v>
      </c>
      <c r="C6" s="197" t="s">
        <v>2288</v>
      </c>
      <c r="D6" s="197" t="s">
        <v>2292</v>
      </c>
      <c r="E6" s="197" t="s">
        <v>2292</v>
      </c>
      <c r="F6" s="197" t="s">
        <v>2292</v>
      </c>
      <c r="G6" s="197" t="s">
        <v>2292</v>
      </c>
      <c r="H6" s="198" t="s">
        <v>2299</v>
      </c>
      <c r="I6" s="199" t="s">
        <v>2300</v>
      </c>
      <c r="J6" s="200">
        <v>0</v>
      </c>
      <c r="K6" s="200">
        <v>290690409</v>
      </c>
      <c r="L6" s="201">
        <v>-290690409</v>
      </c>
      <c r="M6" s="201"/>
      <c r="N6" s="201"/>
      <c r="O6" s="226"/>
    </row>
    <row r="7" spans="1:15" x14ac:dyDescent="0.2">
      <c r="B7" s="196" t="s">
        <v>508</v>
      </c>
      <c r="C7" s="197" t="s">
        <v>2288</v>
      </c>
      <c r="D7" s="197" t="s">
        <v>2292</v>
      </c>
      <c r="E7" s="197" t="s">
        <v>2292</v>
      </c>
      <c r="F7" s="197" t="s">
        <v>2292</v>
      </c>
      <c r="G7" s="197" t="s">
        <v>2301</v>
      </c>
      <c r="H7" s="198" t="s">
        <v>2302</v>
      </c>
      <c r="I7" s="199" t="s">
        <v>2303</v>
      </c>
      <c r="J7" s="200">
        <v>0</v>
      </c>
      <c r="K7" s="200">
        <v>57160315.909999996</v>
      </c>
      <c r="L7" s="201">
        <v>-57160315.909999996</v>
      </c>
      <c r="M7" s="201"/>
      <c r="N7" s="201"/>
      <c r="O7" s="226"/>
    </row>
    <row r="8" spans="1:15" x14ac:dyDescent="0.2">
      <c r="B8" s="196" t="s">
        <v>510</v>
      </c>
      <c r="C8" s="197" t="s">
        <v>2288</v>
      </c>
      <c r="D8" s="197" t="s">
        <v>2292</v>
      </c>
      <c r="E8" s="197" t="s">
        <v>2292</v>
      </c>
      <c r="F8" s="197" t="s">
        <v>2292</v>
      </c>
      <c r="G8" s="197" t="s">
        <v>2304</v>
      </c>
      <c r="H8" s="198">
        <v>401010104</v>
      </c>
      <c r="I8" s="199" t="s">
        <v>2305</v>
      </c>
      <c r="J8" s="200">
        <v>0</v>
      </c>
      <c r="K8" s="200">
        <v>0</v>
      </c>
      <c r="L8" s="201">
        <v>0</v>
      </c>
      <c r="M8" s="201"/>
      <c r="N8" s="201"/>
      <c r="O8" s="226"/>
    </row>
    <row r="9" spans="1:15" x14ac:dyDescent="0.2">
      <c r="B9" s="196" t="s">
        <v>1321</v>
      </c>
      <c r="C9" s="197" t="s">
        <v>2288</v>
      </c>
      <c r="D9" s="197" t="s">
        <v>2292</v>
      </c>
      <c r="E9" s="197" t="s">
        <v>2292</v>
      </c>
      <c r="F9" s="197" t="s">
        <v>2292</v>
      </c>
      <c r="G9" s="197" t="s">
        <v>2306</v>
      </c>
      <c r="H9" s="198">
        <v>401010105</v>
      </c>
      <c r="I9" s="199" t="s">
        <v>2307</v>
      </c>
      <c r="J9" s="200">
        <v>0</v>
      </c>
      <c r="K9" s="200">
        <v>0</v>
      </c>
      <c r="L9" s="201">
        <v>0</v>
      </c>
      <c r="M9" s="201"/>
      <c r="N9" s="201"/>
      <c r="O9" s="226"/>
    </row>
    <row r="10" spans="1:15" x14ac:dyDescent="0.2">
      <c r="B10" s="196" t="s">
        <v>1980</v>
      </c>
      <c r="C10" s="197" t="s">
        <v>2288</v>
      </c>
      <c r="D10" s="197" t="s">
        <v>2292</v>
      </c>
      <c r="E10" s="197" t="s">
        <v>2292</v>
      </c>
      <c r="F10" s="197" t="s">
        <v>2292</v>
      </c>
      <c r="G10" s="197" t="s">
        <v>2308</v>
      </c>
      <c r="H10" s="198">
        <v>401010106</v>
      </c>
      <c r="I10" s="199" t="s">
        <v>2309</v>
      </c>
      <c r="J10" s="200">
        <v>0</v>
      </c>
      <c r="K10" s="200">
        <v>0</v>
      </c>
      <c r="L10" s="201">
        <v>0</v>
      </c>
      <c r="M10" s="201"/>
      <c r="N10" s="201"/>
      <c r="O10" s="226"/>
    </row>
    <row r="11" spans="1:15" x14ac:dyDescent="0.2">
      <c r="B11" s="196" t="s">
        <v>512</v>
      </c>
      <c r="C11" s="197" t="s">
        <v>2288</v>
      </c>
      <c r="D11" s="197" t="s">
        <v>2292</v>
      </c>
      <c r="E11" s="197" t="s">
        <v>2292</v>
      </c>
      <c r="F11" s="197" t="s">
        <v>2310</v>
      </c>
      <c r="G11" s="197" t="s">
        <v>2289</v>
      </c>
      <c r="H11" s="198" t="s">
        <v>2311</v>
      </c>
      <c r="I11" s="199" t="s">
        <v>2312</v>
      </c>
      <c r="J11" s="200"/>
      <c r="K11" s="200"/>
      <c r="L11" s="201"/>
      <c r="M11" s="201"/>
      <c r="N11" s="201"/>
      <c r="O11" s="226"/>
    </row>
    <row r="12" spans="1:15" x14ac:dyDescent="0.2">
      <c r="B12" s="196" t="s">
        <v>512</v>
      </c>
      <c r="C12" s="197" t="s">
        <v>2288</v>
      </c>
      <c r="D12" s="197" t="s">
        <v>2292</v>
      </c>
      <c r="E12" s="197" t="s">
        <v>2292</v>
      </c>
      <c r="F12" s="197" t="s">
        <v>2310</v>
      </c>
      <c r="G12" s="197" t="s">
        <v>2292</v>
      </c>
      <c r="H12" s="198" t="s">
        <v>2313</v>
      </c>
      <c r="I12" s="199" t="s">
        <v>2314</v>
      </c>
      <c r="J12" s="200">
        <v>0</v>
      </c>
      <c r="K12" s="200">
        <v>0</v>
      </c>
      <c r="L12" s="201">
        <v>0</v>
      </c>
      <c r="M12" s="201"/>
      <c r="N12" s="201"/>
      <c r="O12" s="226"/>
    </row>
    <row r="13" spans="1:15" x14ac:dyDescent="0.2">
      <c r="B13" s="196" t="s">
        <v>512</v>
      </c>
      <c r="C13" s="197" t="s">
        <v>2288</v>
      </c>
      <c r="D13" s="197" t="s">
        <v>2292</v>
      </c>
      <c r="E13" s="197" t="s">
        <v>2292</v>
      </c>
      <c r="F13" s="197" t="s">
        <v>2310</v>
      </c>
      <c r="G13" s="197" t="s">
        <v>2310</v>
      </c>
      <c r="H13" s="198" t="s">
        <v>2315</v>
      </c>
      <c r="I13" s="199" t="s">
        <v>2316</v>
      </c>
      <c r="J13" s="200">
        <v>0</v>
      </c>
      <c r="K13" s="200">
        <v>0</v>
      </c>
      <c r="L13" s="201">
        <v>0</v>
      </c>
      <c r="M13" s="201"/>
      <c r="N13" s="201"/>
      <c r="O13" s="226"/>
    </row>
    <row r="14" spans="1:15" x14ac:dyDescent="0.2">
      <c r="B14" s="196" t="s">
        <v>512</v>
      </c>
      <c r="C14" s="197" t="s">
        <v>2288</v>
      </c>
      <c r="D14" s="197" t="s">
        <v>2292</v>
      </c>
      <c r="E14" s="197" t="s">
        <v>2292</v>
      </c>
      <c r="F14" s="197" t="s">
        <v>2310</v>
      </c>
      <c r="G14" s="197" t="s">
        <v>2301</v>
      </c>
      <c r="H14" s="198" t="s">
        <v>2317</v>
      </c>
      <c r="I14" s="199" t="s">
        <v>2318</v>
      </c>
      <c r="J14" s="200">
        <v>0</v>
      </c>
      <c r="K14" s="200">
        <v>0</v>
      </c>
      <c r="L14" s="201">
        <v>0</v>
      </c>
      <c r="M14" s="201"/>
      <c r="N14" s="201"/>
      <c r="O14" s="226"/>
    </row>
    <row r="15" spans="1:15" x14ac:dyDescent="0.2">
      <c r="B15" s="196" t="s">
        <v>512</v>
      </c>
      <c r="C15" s="197" t="s">
        <v>2288</v>
      </c>
      <c r="D15" s="197" t="s">
        <v>2292</v>
      </c>
      <c r="E15" s="197" t="s">
        <v>2292</v>
      </c>
      <c r="F15" s="197" t="s">
        <v>2310</v>
      </c>
      <c r="G15" s="197" t="s">
        <v>2304</v>
      </c>
      <c r="H15" s="198" t="s">
        <v>2319</v>
      </c>
      <c r="I15" s="199" t="s">
        <v>2320</v>
      </c>
      <c r="J15" s="200">
        <v>0</v>
      </c>
      <c r="K15" s="200">
        <v>0</v>
      </c>
      <c r="L15" s="201">
        <v>0</v>
      </c>
      <c r="M15" s="201"/>
      <c r="N15" s="201"/>
      <c r="O15" s="226"/>
    </row>
    <row r="16" spans="1:15" x14ac:dyDescent="0.2">
      <c r="B16" s="196" t="s">
        <v>512</v>
      </c>
      <c r="C16" s="197" t="s">
        <v>2288</v>
      </c>
      <c r="D16" s="197" t="s">
        <v>2292</v>
      </c>
      <c r="E16" s="197" t="s">
        <v>2292</v>
      </c>
      <c r="F16" s="197" t="s">
        <v>2310</v>
      </c>
      <c r="G16" s="197" t="s">
        <v>2306</v>
      </c>
      <c r="H16" s="198" t="s">
        <v>2321</v>
      </c>
      <c r="I16" s="199" t="s">
        <v>2322</v>
      </c>
      <c r="J16" s="200">
        <v>0</v>
      </c>
      <c r="K16" s="200">
        <v>0</v>
      </c>
      <c r="L16" s="201">
        <v>0</v>
      </c>
      <c r="M16" s="201"/>
      <c r="N16" s="201"/>
      <c r="O16" s="226"/>
    </row>
    <row r="17" spans="2:15" x14ac:dyDescent="0.2">
      <c r="B17" s="196" t="s">
        <v>512</v>
      </c>
      <c r="C17" s="197" t="s">
        <v>2288</v>
      </c>
      <c r="D17" s="197" t="s">
        <v>2292</v>
      </c>
      <c r="E17" s="197" t="s">
        <v>2292</v>
      </c>
      <c r="F17" s="197" t="s">
        <v>2310</v>
      </c>
      <c r="G17" s="197" t="s">
        <v>2308</v>
      </c>
      <c r="H17" s="198" t="s">
        <v>2323</v>
      </c>
      <c r="I17" s="199" t="s">
        <v>2324</v>
      </c>
      <c r="J17" s="200">
        <v>0</v>
      </c>
      <c r="K17" s="200">
        <v>0</v>
      </c>
      <c r="L17" s="201">
        <v>0</v>
      </c>
      <c r="M17" s="201"/>
      <c r="N17" s="201"/>
      <c r="O17" s="226"/>
    </row>
    <row r="18" spans="2:15" x14ac:dyDescent="0.2">
      <c r="B18" s="196" t="s">
        <v>512</v>
      </c>
      <c r="C18" s="197" t="s">
        <v>2288</v>
      </c>
      <c r="D18" s="197" t="s">
        <v>2292</v>
      </c>
      <c r="E18" s="197" t="s">
        <v>2292</v>
      </c>
      <c r="F18" s="197" t="s">
        <v>2310</v>
      </c>
      <c r="G18" s="197" t="s">
        <v>2325</v>
      </c>
      <c r="H18" s="198" t="s">
        <v>2326</v>
      </c>
      <c r="I18" s="199" t="s">
        <v>2327</v>
      </c>
      <c r="J18" s="200">
        <v>0</v>
      </c>
      <c r="K18" s="200">
        <v>29376.2</v>
      </c>
      <c r="L18" s="201">
        <v>-29376.2</v>
      </c>
      <c r="M18" s="201"/>
      <c r="N18" s="201"/>
      <c r="O18" s="226"/>
    </row>
    <row r="19" spans="2:15" x14ac:dyDescent="0.2">
      <c r="B19" s="196" t="s">
        <v>512</v>
      </c>
      <c r="C19" s="197" t="s">
        <v>2288</v>
      </c>
      <c r="D19" s="197" t="s">
        <v>2292</v>
      </c>
      <c r="E19" s="197" t="s">
        <v>2292</v>
      </c>
      <c r="F19" s="197" t="s">
        <v>2310</v>
      </c>
      <c r="G19" s="197" t="s">
        <v>2328</v>
      </c>
      <c r="H19" s="198" t="s">
        <v>2329</v>
      </c>
      <c r="I19" s="199" t="s">
        <v>2330</v>
      </c>
      <c r="J19" s="200">
        <v>0</v>
      </c>
      <c r="K19" s="200">
        <v>0</v>
      </c>
      <c r="L19" s="201">
        <v>0</v>
      </c>
      <c r="M19" s="201"/>
      <c r="N19" s="201"/>
      <c r="O19" s="226"/>
    </row>
    <row r="20" spans="2:15" x14ac:dyDescent="0.2">
      <c r="B20" s="196" t="s">
        <v>512</v>
      </c>
      <c r="C20" s="197" t="s">
        <v>2288</v>
      </c>
      <c r="D20" s="197" t="s">
        <v>2292</v>
      </c>
      <c r="E20" s="197" t="s">
        <v>2292</v>
      </c>
      <c r="F20" s="197" t="s">
        <v>2310</v>
      </c>
      <c r="G20" s="197" t="s">
        <v>2331</v>
      </c>
      <c r="H20" s="198" t="s">
        <v>2332</v>
      </c>
      <c r="I20" s="199" t="s">
        <v>2333</v>
      </c>
      <c r="J20" s="200">
        <v>0</v>
      </c>
      <c r="K20" s="200">
        <v>0</v>
      </c>
      <c r="L20" s="201">
        <v>0</v>
      </c>
      <c r="M20" s="201"/>
      <c r="N20" s="201"/>
      <c r="O20" s="226"/>
    </row>
    <row r="21" spans="2:15" x14ac:dyDescent="0.2">
      <c r="B21" s="196" t="s">
        <v>512</v>
      </c>
      <c r="C21" s="197" t="s">
        <v>2288</v>
      </c>
      <c r="D21" s="197" t="s">
        <v>2292</v>
      </c>
      <c r="E21" s="197" t="s">
        <v>2292</v>
      </c>
      <c r="F21" s="197" t="s">
        <v>2310</v>
      </c>
      <c r="G21" s="197" t="s">
        <v>2334</v>
      </c>
      <c r="H21" s="198" t="s">
        <v>2335</v>
      </c>
      <c r="I21" s="199" t="s">
        <v>2336</v>
      </c>
      <c r="J21" s="200">
        <v>0</v>
      </c>
      <c r="K21" s="200">
        <v>7446170.8099999996</v>
      </c>
      <c r="L21" s="201">
        <v>-7446170.8099999996</v>
      </c>
      <c r="M21" s="201"/>
      <c r="N21" s="201"/>
      <c r="O21" s="226"/>
    </row>
    <row r="22" spans="2:15" x14ac:dyDescent="0.2">
      <c r="B22" s="196" t="s">
        <v>1982</v>
      </c>
      <c r="C22" s="197" t="s">
        <v>2288</v>
      </c>
      <c r="D22" s="197" t="s">
        <v>2292</v>
      </c>
      <c r="E22" s="197" t="s">
        <v>2310</v>
      </c>
      <c r="F22" s="197" t="s">
        <v>2289</v>
      </c>
      <c r="G22" s="197" t="s">
        <v>2289</v>
      </c>
      <c r="H22" s="198" t="s">
        <v>2337</v>
      </c>
      <c r="I22" s="199" t="s">
        <v>2338</v>
      </c>
      <c r="J22" s="200"/>
      <c r="K22" s="200"/>
      <c r="L22" s="201"/>
      <c r="M22" s="201"/>
      <c r="N22" s="201"/>
      <c r="O22" s="226"/>
    </row>
    <row r="23" spans="2:15" x14ac:dyDescent="0.2">
      <c r="B23" s="196" t="s">
        <v>1984</v>
      </c>
      <c r="C23" s="197" t="s">
        <v>2288</v>
      </c>
      <c r="D23" s="197" t="s">
        <v>2292</v>
      </c>
      <c r="E23" s="197" t="s">
        <v>2310</v>
      </c>
      <c r="F23" s="197" t="s">
        <v>2292</v>
      </c>
      <c r="G23" s="197" t="s">
        <v>2289</v>
      </c>
      <c r="H23" s="198" t="s">
        <v>2339</v>
      </c>
      <c r="I23" s="199" t="s">
        <v>2340</v>
      </c>
      <c r="J23" s="200"/>
      <c r="K23" s="200"/>
      <c r="L23" s="201"/>
      <c r="M23" s="201"/>
      <c r="N23" s="201"/>
      <c r="O23" s="226"/>
    </row>
    <row r="24" spans="2:15" x14ac:dyDescent="0.2">
      <c r="B24" s="196" t="s">
        <v>514</v>
      </c>
      <c r="C24" s="197" t="s">
        <v>2288</v>
      </c>
      <c r="D24" s="197" t="s">
        <v>2292</v>
      </c>
      <c r="E24" s="197" t="s">
        <v>2310</v>
      </c>
      <c r="F24" s="197" t="s">
        <v>2292</v>
      </c>
      <c r="G24" s="197" t="s">
        <v>2292</v>
      </c>
      <c r="H24" s="198">
        <v>401020101</v>
      </c>
      <c r="I24" s="199" t="s">
        <v>2341</v>
      </c>
      <c r="J24" s="200">
        <v>0</v>
      </c>
      <c r="K24" s="200">
        <v>6474797.6299999999</v>
      </c>
      <c r="L24" s="201">
        <v>-6474797.6299999999</v>
      </c>
      <c r="M24" s="201"/>
      <c r="N24" s="201"/>
      <c r="O24" s="226"/>
    </row>
    <row r="25" spans="2:15" x14ac:dyDescent="0.2">
      <c r="B25" s="196" t="s">
        <v>516</v>
      </c>
      <c r="C25" s="197" t="s">
        <v>2288</v>
      </c>
      <c r="D25" s="197" t="s">
        <v>2292</v>
      </c>
      <c r="E25" s="197" t="s">
        <v>2310</v>
      </c>
      <c r="F25" s="197" t="s">
        <v>2292</v>
      </c>
      <c r="G25" s="197" t="s">
        <v>2310</v>
      </c>
      <c r="H25" s="198" t="s">
        <v>2342</v>
      </c>
      <c r="I25" s="199" t="s">
        <v>2343</v>
      </c>
      <c r="J25" s="200">
        <v>0</v>
      </c>
      <c r="K25" s="200">
        <v>0</v>
      </c>
      <c r="L25" s="201">
        <v>0</v>
      </c>
      <c r="M25" s="201"/>
      <c r="N25" s="201"/>
      <c r="O25" s="226"/>
    </row>
    <row r="26" spans="2:15" x14ac:dyDescent="0.2">
      <c r="B26" s="196" t="s">
        <v>119</v>
      </c>
      <c r="C26" s="197" t="s">
        <v>2288</v>
      </c>
      <c r="D26" s="197" t="s">
        <v>2292</v>
      </c>
      <c r="E26" s="197" t="s">
        <v>2310</v>
      </c>
      <c r="F26" s="197" t="s">
        <v>2292</v>
      </c>
      <c r="G26" s="197" t="s">
        <v>2301</v>
      </c>
      <c r="H26" s="198" t="s">
        <v>2344</v>
      </c>
      <c r="I26" s="199" t="s">
        <v>2345</v>
      </c>
      <c r="J26" s="200">
        <v>0</v>
      </c>
      <c r="K26" s="200">
        <v>0</v>
      </c>
      <c r="L26" s="201">
        <v>0</v>
      </c>
      <c r="M26" s="201"/>
      <c r="N26" s="201"/>
      <c r="O26" s="226"/>
    </row>
    <row r="27" spans="2:15" x14ac:dyDescent="0.2">
      <c r="B27" s="196" t="s">
        <v>519</v>
      </c>
      <c r="C27" s="197" t="s">
        <v>2288</v>
      </c>
      <c r="D27" s="197" t="s">
        <v>2292</v>
      </c>
      <c r="E27" s="197" t="s">
        <v>2310</v>
      </c>
      <c r="F27" s="197" t="s">
        <v>2292</v>
      </c>
      <c r="G27" s="197" t="s">
        <v>2304</v>
      </c>
      <c r="H27" s="198">
        <v>401020104</v>
      </c>
      <c r="I27" s="199" t="s">
        <v>2346</v>
      </c>
      <c r="J27" s="200">
        <v>0</v>
      </c>
      <c r="K27" s="200">
        <v>0</v>
      </c>
      <c r="L27" s="201">
        <v>0</v>
      </c>
      <c r="M27" s="201"/>
      <c r="N27" s="201"/>
      <c r="O27" s="226"/>
    </row>
    <row r="28" spans="2:15" x14ac:dyDescent="0.2">
      <c r="B28" s="196" t="s">
        <v>146</v>
      </c>
      <c r="C28" s="197" t="s">
        <v>2288</v>
      </c>
      <c r="D28" s="197" t="s">
        <v>2292</v>
      </c>
      <c r="E28" s="197" t="s">
        <v>2310</v>
      </c>
      <c r="F28" s="197" t="s">
        <v>2310</v>
      </c>
      <c r="G28" s="197" t="s">
        <v>2289</v>
      </c>
      <c r="H28" s="198" t="s">
        <v>2347</v>
      </c>
      <c r="I28" s="199" t="s">
        <v>2348</v>
      </c>
      <c r="J28" s="200"/>
      <c r="K28" s="200"/>
      <c r="L28" s="201"/>
      <c r="M28" s="201"/>
      <c r="N28" s="201"/>
      <c r="O28" s="226"/>
    </row>
    <row r="29" spans="2:15" x14ac:dyDescent="0.2">
      <c r="B29" s="196" t="s">
        <v>522</v>
      </c>
      <c r="C29" s="197" t="s">
        <v>2288</v>
      </c>
      <c r="D29" s="197" t="s">
        <v>2292</v>
      </c>
      <c r="E29" s="197" t="s">
        <v>2310</v>
      </c>
      <c r="F29" s="197" t="s">
        <v>2310</v>
      </c>
      <c r="G29" s="197" t="s">
        <v>2292</v>
      </c>
      <c r="H29" s="198">
        <v>401020201</v>
      </c>
      <c r="I29" s="199" t="s">
        <v>2349</v>
      </c>
      <c r="J29" s="200">
        <v>0</v>
      </c>
      <c r="K29" s="200">
        <v>0</v>
      </c>
      <c r="L29" s="201">
        <v>0</v>
      </c>
      <c r="M29" s="201"/>
      <c r="N29" s="201"/>
      <c r="O29" s="226"/>
    </row>
    <row r="30" spans="2:15" x14ac:dyDescent="0.2">
      <c r="B30" s="196" t="s">
        <v>524</v>
      </c>
      <c r="C30" s="197" t="s">
        <v>2288</v>
      </c>
      <c r="D30" s="197" t="s">
        <v>2292</v>
      </c>
      <c r="E30" s="197" t="s">
        <v>2310</v>
      </c>
      <c r="F30" s="197" t="s">
        <v>2310</v>
      </c>
      <c r="G30" s="197" t="s">
        <v>2310</v>
      </c>
      <c r="H30" s="198" t="s">
        <v>2350</v>
      </c>
      <c r="I30" s="199" t="s">
        <v>2351</v>
      </c>
      <c r="J30" s="200">
        <v>0</v>
      </c>
      <c r="K30" s="200">
        <v>0</v>
      </c>
      <c r="L30" s="201">
        <v>0</v>
      </c>
      <c r="M30" s="201"/>
      <c r="N30" s="201"/>
      <c r="O30" s="226"/>
    </row>
    <row r="31" spans="2:15" x14ac:dyDescent="0.2">
      <c r="B31" s="196" t="s">
        <v>149</v>
      </c>
      <c r="C31" s="197" t="s">
        <v>2288</v>
      </c>
      <c r="D31" s="197" t="s">
        <v>2292</v>
      </c>
      <c r="E31" s="197" t="s">
        <v>2310</v>
      </c>
      <c r="F31" s="197" t="s">
        <v>2301</v>
      </c>
      <c r="G31" s="197" t="s">
        <v>2289</v>
      </c>
      <c r="H31" s="198" t="s">
        <v>2352</v>
      </c>
      <c r="I31" s="199" t="s">
        <v>2353</v>
      </c>
      <c r="J31" s="200"/>
      <c r="K31" s="200"/>
      <c r="L31" s="201"/>
      <c r="M31" s="201"/>
      <c r="N31" s="201"/>
      <c r="O31" s="226"/>
    </row>
    <row r="32" spans="2:15" x14ac:dyDescent="0.2">
      <c r="B32" s="196" t="s">
        <v>526</v>
      </c>
      <c r="C32" s="197" t="s">
        <v>2288</v>
      </c>
      <c r="D32" s="197" t="s">
        <v>2292</v>
      </c>
      <c r="E32" s="197" t="s">
        <v>2310</v>
      </c>
      <c r="F32" s="197" t="s">
        <v>2301</v>
      </c>
      <c r="G32" s="197" t="s">
        <v>2354</v>
      </c>
      <c r="H32" s="198" t="s">
        <v>2355</v>
      </c>
      <c r="I32" s="199" t="s">
        <v>2356</v>
      </c>
      <c r="J32" s="200">
        <v>0</v>
      </c>
      <c r="K32" s="200">
        <v>39324.15</v>
      </c>
      <c r="L32" s="201">
        <v>-39324.15</v>
      </c>
      <c r="M32" s="201"/>
      <c r="N32" s="201"/>
      <c r="O32" s="226"/>
    </row>
    <row r="33" spans="2:15" x14ac:dyDescent="0.2">
      <c r="B33" s="196" t="s">
        <v>528</v>
      </c>
      <c r="C33" s="197" t="s">
        <v>2288</v>
      </c>
      <c r="D33" s="197" t="s">
        <v>2292</v>
      </c>
      <c r="E33" s="197" t="s">
        <v>2310</v>
      </c>
      <c r="F33" s="197" t="s">
        <v>2301</v>
      </c>
      <c r="G33" s="197" t="s">
        <v>2292</v>
      </c>
      <c r="H33" s="198" t="s">
        <v>2357</v>
      </c>
      <c r="I33" s="199" t="s">
        <v>2358</v>
      </c>
      <c r="J33" s="200">
        <v>0</v>
      </c>
      <c r="K33" s="200">
        <v>0</v>
      </c>
      <c r="L33" s="201">
        <v>0</v>
      </c>
      <c r="M33" s="201"/>
      <c r="N33" s="201"/>
      <c r="O33" s="226"/>
    </row>
    <row r="34" spans="2:15" x14ac:dyDescent="0.2">
      <c r="B34" s="196" t="s">
        <v>528</v>
      </c>
      <c r="C34" s="197" t="s">
        <v>2288</v>
      </c>
      <c r="D34" s="197" t="s">
        <v>2292</v>
      </c>
      <c r="E34" s="197" t="s">
        <v>2310</v>
      </c>
      <c r="F34" s="197" t="s">
        <v>2301</v>
      </c>
      <c r="G34" s="197" t="s">
        <v>2310</v>
      </c>
      <c r="H34" s="198" t="s">
        <v>2359</v>
      </c>
      <c r="I34" s="199" t="s">
        <v>2360</v>
      </c>
      <c r="J34" s="200">
        <v>0</v>
      </c>
      <c r="K34" s="200">
        <v>0</v>
      </c>
      <c r="L34" s="201">
        <v>0</v>
      </c>
      <c r="M34" s="201"/>
      <c r="N34" s="201"/>
      <c r="O34" s="226"/>
    </row>
    <row r="35" spans="2:15" x14ac:dyDescent="0.2">
      <c r="B35" s="196" t="s">
        <v>528</v>
      </c>
      <c r="C35" s="197" t="s">
        <v>2288</v>
      </c>
      <c r="D35" s="197" t="s">
        <v>2292</v>
      </c>
      <c r="E35" s="197" t="s">
        <v>2310</v>
      </c>
      <c r="F35" s="197" t="s">
        <v>2301</v>
      </c>
      <c r="G35" s="197" t="s">
        <v>2301</v>
      </c>
      <c r="H35" s="198" t="s">
        <v>2361</v>
      </c>
      <c r="I35" s="199" t="s">
        <v>2362</v>
      </c>
      <c r="J35" s="200">
        <v>0</v>
      </c>
      <c r="K35" s="200">
        <v>0</v>
      </c>
      <c r="L35" s="201">
        <v>0</v>
      </c>
      <c r="M35" s="201"/>
      <c r="N35" s="201"/>
      <c r="O35" s="226"/>
    </row>
    <row r="36" spans="2:15" x14ac:dyDescent="0.2">
      <c r="B36" s="196" t="s">
        <v>528</v>
      </c>
      <c r="C36" s="197" t="s">
        <v>2288</v>
      </c>
      <c r="D36" s="197" t="s">
        <v>2292</v>
      </c>
      <c r="E36" s="197" t="s">
        <v>2310</v>
      </c>
      <c r="F36" s="197" t="s">
        <v>2301</v>
      </c>
      <c r="G36" s="197" t="s">
        <v>2304</v>
      </c>
      <c r="H36" s="198" t="s">
        <v>2363</v>
      </c>
      <c r="I36" s="199" t="s">
        <v>2364</v>
      </c>
      <c r="J36" s="200">
        <v>0</v>
      </c>
      <c r="K36" s="200">
        <v>0</v>
      </c>
      <c r="L36" s="201">
        <v>0</v>
      </c>
      <c r="M36" s="201"/>
      <c r="N36" s="201"/>
      <c r="O36" s="226"/>
    </row>
    <row r="37" spans="2:15" x14ac:dyDescent="0.2">
      <c r="B37" s="196" t="s">
        <v>530</v>
      </c>
      <c r="C37" s="197" t="s">
        <v>2288</v>
      </c>
      <c r="D37" s="197" t="s">
        <v>2292</v>
      </c>
      <c r="E37" s="197" t="s">
        <v>2310</v>
      </c>
      <c r="F37" s="197" t="s">
        <v>2301</v>
      </c>
      <c r="G37" s="197" t="s">
        <v>2306</v>
      </c>
      <c r="H37" s="198" t="s">
        <v>2365</v>
      </c>
      <c r="I37" s="199" t="s">
        <v>2366</v>
      </c>
      <c r="J37" s="200">
        <v>0</v>
      </c>
      <c r="K37" s="200">
        <v>0</v>
      </c>
      <c r="L37" s="201">
        <v>0</v>
      </c>
      <c r="M37" s="201"/>
      <c r="N37" s="201"/>
      <c r="O37" s="226"/>
    </row>
    <row r="38" spans="2:15" x14ac:dyDescent="0.2">
      <c r="B38" s="196" t="s">
        <v>532</v>
      </c>
      <c r="C38" s="197" t="s">
        <v>2288</v>
      </c>
      <c r="D38" s="197" t="s">
        <v>2292</v>
      </c>
      <c r="E38" s="197" t="s">
        <v>2310</v>
      </c>
      <c r="F38" s="197" t="s">
        <v>2301</v>
      </c>
      <c r="G38" s="197" t="s">
        <v>2308</v>
      </c>
      <c r="H38" s="198" t="s">
        <v>2367</v>
      </c>
      <c r="I38" s="199" t="s">
        <v>2368</v>
      </c>
      <c r="J38" s="200">
        <v>0</v>
      </c>
      <c r="K38" s="200">
        <v>0</v>
      </c>
      <c r="L38" s="201">
        <v>0</v>
      </c>
      <c r="M38" s="201"/>
      <c r="N38" s="201"/>
      <c r="O38" s="226"/>
    </row>
    <row r="39" spans="2:15" x14ac:dyDescent="0.2">
      <c r="B39" s="196" t="s">
        <v>532</v>
      </c>
      <c r="C39" s="197" t="s">
        <v>2288</v>
      </c>
      <c r="D39" s="197" t="s">
        <v>2292</v>
      </c>
      <c r="E39" s="197" t="s">
        <v>2310</v>
      </c>
      <c r="F39" s="197" t="s">
        <v>2301</v>
      </c>
      <c r="G39" s="197" t="s">
        <v>2369</v>
      </c>
      <c r="H39" s="198" t="s">
        <v>2370</v>
      </c>
      <c r="I39" s="199" t="s">
        <v>2371</v>
      </c>
      <c r="J39" s="200">
        <v>0</v>
      </c>
      <c r="K39" s="200">
        <v>0</v>
      </c>
      <c r="L39" s="201">
        <v>0</v>
      </c>
      <c r="M39" s="201"/>
      <c r="N39" s="201"/>
      <c r="O39" s="226"/>
    </row>
    <row r="40" spans="2:15" x14ac:dyDescent="0.2">
      <c r="B40" s="196" t="s">
        <v>532</v>
      </c>
      <c r="C40" s="197" t="s">
        <v>2288</v>
      </c>
      <c r="D40" s="197" t="s">
        <v>2292</v>
      </c>
      <c r="E40" s="197" t="s">
        <v>2310</v>
      </c>
      <c r="F40" s="197" t="s">
        <v>2301</v>
      </c>
      <c r="G40" s="197" t="s">
        <v>2372</v>
      </c>
      <c r="H40" s="198" t="s">
        <v>2373</v>
      </c>
      <c r="I40" s="199" t="s">
        <v>2374</v>
      </c>
      <c r="J40" s="200">
        <v>0</v>
      </c>
      <c r="K40" s="200">
        <v>0</v>
      </c>
      <c r="L40" s="201">
        <v>0</v>
      </c>
      <c r="M40" s="201"/>
      <c r="N40" s="201"/>
      <c r="O40" s="226"/>
    </row>
    <row r="41" spans="2:15" x14ac:dyDescent="0.2">
      <c r="B41" s="196" t="s">
        <v>532</v>
      </c>
      <c r="C41" s="197" t="s">
        <v>2288</v>
      </c>
      <c r="D41" s="197" t="s">
        <v>2292</v>
      </c>
      <c r="E41" s="197" t="s">
        <v>2310</v>
      </c>
      <c r="F41" s="197" t="s">
        <v>2301</v>
      </c>
      <c r="G41" s="197" t="s">
        <v>2325</v>
      </c>
      <c r="H41" s="198" t="s">
        <v>2375</v>
      </c>
      <c r="I41" s="199" t="s">
        <v>2376</v>
      </c>
      <c r="J41" s="200">
        <v>0</v>
      </c>
      <c r="K41" s="200">
        <v>0</v>
      </c>
      <c r="L41" s="201">
        <v>0</v>
      </c>
      <c r="M41" s="201"/>
      <c r="N41" s="201"/>
      <c r="O41" s="226"/>
    </row>
    <row r="42" spans="2:15" x14ac:dyDescent="0.2">
      <c r="B42" s="196" t="s">
        <v>532</v>
      </c>
      <c r="C42" s="197" t="s">
        <v>2288</v>
      </c>
      <c r="D42" s="197" t="s">
        <v>2292</v>
      </c>
      <c r="E42" s="197" t="s">
        <v>2310</v>
      </c>
      <c r="F42" s="197" t="s">
        <v>2301</v>
      </c>
      <c r="G42" s="197" t="s">
        <v>2328</v>
      </c>
      <c r="H42" s="198" t="s">
        <v>2377</v>
      </c>
      <c r="I42" s="199" t="s">
        <v>2378</v>
      </c>
      <c r="J42" s="200">
        <v>0</v>
      </c>
      <c r="K42" s="200">
        <v>0</v>
      </c>
      <c r="L42" s="201">
        <v>0</v>
      </c>
      <c r="M42" s="201"/>
      <c r="N42" s="201"/>
      <c r="O42" s="226"/>
    </row>
    <row r="43" spans="2:15" x14ac:dyDescent="0.2">
      <c r="B43" s="196" t="s">
        <v>532</v>
      </c>
      <c r="C43" s="197" t="s">
        <v>2288</v>
      </c>
      <c r="D43" s="197" t="s">
        <v>2292</v>
      </c>
      <c r="E43" s="197" t="s">
        <v>2310</v>
      </c>
      <c r="F43" s="197" t="s">
        <v>2301</v>
      </c>
      <c r="G43" s="197" t="s">
        <v>2331</v>
      </c>
      <c r="H43" s="198" t="s">
        <v>2379</v>
      </c>
      <c r="I43" s="199" t="s">
        <v>2380</v>
      </c>
      <c r="J43" s="200">
        <v>0</v>
      </c>
      <c r="K43" s="200">
        <v>0</v>
      </c>
      <c r="L43" s="201">
        <v>0</v>
      </c>
      <c r="M43" s="201"/>
      <c r="N43" s="201"/>
      <c r="O43" s="226"/>
    </row>
    <row r="44" spans="2:15" x14ac:dyDescent="0.2">
      <c r="B44" s="196" t="s">
        <v>1988</v>
      </c>
      <c r="C44" s="197" t="s">
        <v>2288</v>
      </c>
      <c r="D44" s="197" t="s">
        <v>2292</v>
      </c>
      <c r="E44" s="197" t="s">
        <v>2310</v>
      </c>
      <c r="F44" s="197" t="s">
        <v>2301</v>
      </c>
      <c r="G44" s="197" t="s">
        <v>2381</v>
      </c>
      <c r="H44" s="198">
        <v>401020313</v>
      </c>
      <c r="I44" s="199" t="s">
        <v>2382</v>
      </c>
      <c r="J44" s="200">
        <v>0</v>
      </c>
      <c r="K44" s="200">
        <v>0</v>
      </c>
      <c r="L44" s="201">
        <v>0</v>
      </c>
      <c r="M44" s="201"/>
      <c r="N44" s="201"/>
      <c r="O44" s="226"/>
    </row>
    <row r="45" spans="2:15" x14ac:dyDescent="0.2">
      <c r="B45" s="196" t="s">
        <v>1990</v>
      </c>
      <c r="C45" s="197" t="s">
        <v>2288</v>
      </c>
      <c r="D45" s="197" t="s">
        <v>2292</v>
      </c>
      <c r="E45" s="197" t="s">
        <v>2301</v>
      </c>
      <c r="F45" s="197" t="s">
        <v>2289</v>
      </c>
      <c r="G45" s="197" t="s">
        <v>2289</v>
      </c>
      <c r="H45" s="198" t="s">
        <v>2383</v>
      </c>
      <c r="I45" s="199" t="s">
        <v>2384</v>
      </c>
      <c r="J45" s="200"/>
      <c r="K45" s="200"/>
      <c r="L45" s="201"/>
      <c r="M45" s="201"/>
      <c r="N45" s="201"/>
      <c r="O45" s="226"/>
    </row>
    <row r="46" spans="2:15" x14ac:dyDescent="0.2">
      <c r="B46" s="196" t="s">
        <v>534</v>
      </c>
      <c r="C46" s="197" t="s">
        <v>2288</v>
      </c>
      <c r="D46" s="197" t="s">
        <v>2292</v>
      </c>
      <c r="E46" s="197" t="s">
        <v>2301</v>
      </c>
      <c r="F46" s="197" t="s">
        <v>2292</v>
      </c>
      <c r="G46" s="197" t="s">
        <v>2289</v>
      </c>
      <c r="H46" s="198" t="s">
        <v>2385</v>
      </c>
      <c r="I46" s="199" t="s">
        <v>2386</v>
      </c>
      <c r="J46" s="200"/>
      <c r="K46" s="200"/>
      <c r="L46" s="201"/>
      <c r="M46" s="201"/>
      <c r="N46" s="201"/>
      <c r="O46" s="226"/>
    </row>
    <row r="47" spans="2:15" x14ac:dyDescent="0.2">
      <c r="B47" s="196" t="s">
        <v>534</v>
      </c>
      <c r="C47" s="197" t="s">
        <v>2288</v>
      </c>
      <c r="D47" s="197" t="s">
        <v>2292</v>
      </c>
      <c r="E47" s="197" t="s">
        <v>2301</v>
      </c>
      <c r="F47" s="197" t="s">
        <v>2292</v>
      </c>
      <c r="G47" s="197" t="s">
        <v>2292</v>
      </c>
      <c r="H47" s="198" t="s">
        <v>2387</v>
      </c>
      <c r="I47" s="199" t="s">
        <v>2386</v>
      </c>
      <c r="J47" s="200">
        <v>0</v>
      </c>
      <c r="K47" s="200">
        <v>0</v>
      </c>
      <c r="L47" s="201">
        <v>0</v>
      </c>
      <c r="M47" s="201"/>
      <c r="N47" s="201"/>
      <c r="O47" s="226"/>
    </row>
    <row r="48" spans="2:15" x14ac:dyDescent="0.2">
      <c r="B48" s="196" t="s">
        <v>536</v>
      </c>
      <c r="C48" s="197" t="s">
        <v>2288</v>
      </c>
      <c r="D48" s="197" t="s">
        <v>2292</v>
      </c>
      <c r="E48" s="197" t="s">
        <v>2301</v>
      </c>
      <c r="F48" s="197" t="s">
        <v>2310</v>
      </c>
      <c r="G48" s="197" t="s">
        <v>2289</v>
      </c>
      <c r="H48" s="198" t="s">
        <v>2388</v>
      </c>
      <c r="I48" s="199" t="s">
        <v>2389</v>
      </c>
      <c r="J48" s="200"/>
      <c r="K48" s="200"/>
      <c r="L48" s="201"/>
      <c r="M48" s="201"/>
      <c r="N48" s="201"/>
      <c r="O48" s="226"/>
    </row>
    <row r="49" spans="2:15" x14ac:dyDescent="0.2">
      <c r="B49" s="196" t="s">
        <v>536</v>
      </c>
      <c r="C49" s="197" t="s">
        <v>2288</v>
      </c>
      <c r="D49" s="197" t="s">
        <v>2292</v>
      </c>
      <c r="E49" s="197" t="s">
        <v>2301</v>
      </c>
      <c r="F49" s="197" t="s">
        <v>2310</v>
      </c>
      <c r="G49" s="197" t="s">
        <v>2292</v>
      </c>
      <c r="H49" s="198" t="s">
        <v>2390</v>
      </c>
      <c r="I49" s="199" t="s">
        <v>2389</v>
      </c>
      <c r="J49" s="200">
        <v>0</v>
      </c>
      <c r="K49" s="200">
        <v>0</v>
      </c>
      <c r="L49" s="201">
        <v>0</v>
      </c>
      <c r="M49" s="201"/>
      <c r="N49" s="201"/>
      <c r="O49" s="226"/>
    </row>
    <row r="50" spans="2:15" x14ac:dyDescent="0.2">
      <c r="B50" s="196" t="s">
        <v>125</v>
      </c>
      <c r="C50" s="197" t="s">
        <v>2288</v>
      </c>
      <c r="D50" s="197" t="s">
        <v>2292</v>
      </c>
      <c r="E50" s="197" t="s">
        <v>2301</v>
      </c>
      <c r="F50" s="197" t="s">
        <v>2301</v>
      </c>
      <c r="G50" s="197" t="s">
        <v>2289</v>
      </c>
      <c r="H50" s="198" t="s">
        <v>2391</v>
      </c>
      <c r="I50" s="199" t="s">
        <v>2392</v>
      </c>
      <c r="J50" s="200"/>
      <c r="K50" s="200"/>
      <c r="L50" s="201"/>
      <c r="M50" s="201"/>
      <c r="N50" s="201"/>
      <c r="O50" s="226"/>
    </row>
    <row r="51" spans="2:15" x14ac:dyDescent="0.2">
      <c r="B51" s="196" t="s">
        <v>125</v>
      </c>
      <c r="C51" s="197" t="s">
        <v>2288</v>
      </c>
      <c r="D51" s="197" t="s">
        <v>2292</v>
      </c>
      <c r="E51" s="197" t="s">
        <v>2301</v>
      </c>
      <c r="F51" s="197" t="s">
        <v>2301</v>
      </c>
      <c r="G51" s="197" t="s">
        <v>2292</v>
      </c>
      <c r="H51" s="198" t="s">
        <v>2393</v>
      </c>
      <c r="I51" s="199" t="s">
        <v>2392</v>
      </c>
      <c r="J51" s="200">
        <v>0</v>
      </c>
      <c r="K51" s="200">
        <v>0</v>
      </c>
      <c r="L51" s="201">
        <v>0</v>
      </c>
      <c r="M51" s="201"/>
      <c r="N51" s="201"/>
      <c r="O51" s="226"/>
    </row>
    <row r="52" spans="2:15" x14ac:dyDescent="0.2">
      <c r="B52" s="196" t="s">
        <v>539</v>
      </c>
      <c r="C52" s="197" t="s">
        <v>2288</v>
      </c>
      <c r="D52" s="197" t="s">
        <v>2292</v>
      </c>
      <c r="E52" s="197" t="s">
        <v>2301</v>
      </c>
      <c r="F52" s="197" t="s">
        <v>2304</v>
      </c>
      <c r="G52" s="197" t="s">
        <v>2289</v>
      </c>
      <c r="H52" s="198" t="s">
        <v>2394</v>
      </c>
      <c r="I52" s="199" t="s">
        <v>2395</v>
      </c>
      <c r="J52" s="200"/>
      <c r="K52" s="200"/>
      <c r="L52" s="201"/>
      <c r="M52" s="201"/>
      <c r="N52" s="201"/>
      <c r="O52" s="226"/>
    </row>
    <row r="53" spans="2:15" x14ac:dyDescent="0.2">
      <c r="B53" s="196" t="s">
        <v>539</v>
      </c>
      <c r="C53" s="197" t="s">
        <v>2288</v>
      </c>
      <c r="D53" s="197" t="s">
        <v>2292</v>
      </c>
      <c r="E53" s="197" t="s">
        <v>2301</v>
      </c>
      <c r="F53" s="197" t="s">
        <v>2304</v>
      </c>
      <c r="G53" s="197" t="s">
        <v>2292</v>
      </c>
      <c r="H53" s="198" t="s">
        <v>2396</v>
      </c>
      <c r="I53" s="199" t="s">
        <v>2395</v>
      </c>
      <c r="J53" s="200">
        <v>0</v>
      </c>
      <c r="K53" s="200">
        <v>0</v>
      </c>
      <c r="L53" s="201">
        <v>0</v>
      </c>
      <c r="M53" s="201"/>
      <c r="N53" s="201"/>
      <c r="O53" s="226"/>
    </row>
    <row r="54" spans="2:15" x14ac:dyDescent="0.2">
      <c r="B54" s="196" t="s">
        <v>541</v>
      </c>
      <c r="C54" s="197" t="s">
        <v>2288</v>
      </c>
      <c r="D54" s="197" t="s">
        <v>2292</v>
      </c>
      <c r="E54" s="197" t="s">
        <v>2304</v>
      </c>
      <c r="F54" s="197" t="s">
        <v>2289</v>
      </c>
      <c r="G54" s="197" t="s">
        <v>2289</v>
      </c>
      <c r="H54" s="198" t="s">
        <v>2397</v>
      </c>
      <c r="I54" s="199" t="s">
        <v>2398</v>
      </c>
      <c r="J54" s="200"/>
      <c r="K54" s="200"/>
      <c r="L54" s="201"/>
      <c r="M54" s="201"/>
      <c r="N54" s="201"/>
      <c r="O54" s="226"/>
    </row>
    <row r="55" spans="2:15" x14ac:dyDescent="0.2">
      <c r="B55" s="196" t="s">
        <v>541</v>
      </c>
      <c r="C55" s="197" t="s">
        <v>2288</v>
      </c>
      <c r="D55" s="197" t="s">
        <v>2292</v>
      </c>
      <c r="E55" s="197" t="s">
        <v>2304</v>
      </c>
      <c r="F55" s="197" t="s">
        <v>2292</v>
      </c>
      <c r="G55" s="197" t="s">
        <v>2289</v>
      </c>
      <c r="H55" s="198" t="s">
        <v>2399</v>
      </c>
      <c r="I55" s="199" t="s">
        <v>2398</v>
      </c>
      <c r="J55" s="200"/>
      <c r="K55" s="200"/>
      <c r="L55" s="201"/>
      <c r="M55" s="201"/>
      <c r="N55" s="201"/>
      <c r="O55" s="226"/>
    </row>
    <row r="56" spans="2:15" x14ac:dyDescent="0.2">
      <c r="B56" s="196" t="s">
        <v>541</v>
      </c>
      <c r="C56" s="197" t="s">
        <v>2288</v>
      </c>
      <c r="D56" s="197" t="s">
        <v>2292</v>
      </c>
      <c r="E56" s="197" t="s">
        <v>2304</v>
      </c>
      <c r="F56" s="197" t="s">
        <v>2292</v>
      </c>
      <c r="G56" s="197" t="s">
        <v>2292</v>
      </c>
      <c r="H56" s="198" t="s">
        <v>2400</v>
      </c>
      <c r="I56" s="199" t="s">
        <v>2398</v>
      </c>
      <c r="J56" s="200">
        <v>0</v>
      </c>
      <c r="K56" s="200">
        <v>0</v>
      </c>
      <c r="L56" s="201">
        <v>0</v>
      </c>
      <c r="M56" s="201"/>
      <c r="N56" s="201"/>
      <c r="O56" s="226"/>
    </row>
    <row r="57" spans="2:15" x14ac:dyDescent="0.2">
      <c r="B57" s="196" t="s">
        <v>137</v>
      </c>
      <c r="C57" s="197" t="s">
        <v>2288</v>
      </c>
      <c r="D57" s="197" t="s">
        <v>2310</v>
      </c>
      <c r="E57" s="197" t="s">
        <v>2289</v>
      </c>
      <c r="F57" s="197" t="s">
        <v>2289</v>
      </c>
      <c r="G57" s="197" t="s">
        <v>2289</v>
      </c>
      <c r="H57" s="198" t="s">
        <v>2401</v>
      </c>
      <c r="I57" s="199" t="s">
        <v>2402</v>
      </c>
      <c r="J57" s="200"/>
      <c r="K57" s="200"/>
      <c r="L57" s="201"/>
      <c r="M57" s="201"/>
      <c r="N57" s="201"/>
      <c r="O57" s="226"/>
    </row>
    <row r="58" spans="2:15" x14ac:dyDescent="0.2">
      <c r="B58" s="196" t="s">
        <v>543</v>
      </c>
      <c r="C58" s="197" t="s">
        <v>2288</v>
      </c>
      <c r="D58" s="197" t="s">
        <v>2310</v>
      </c>
      <c r="E58" s="197" t="s">
        <v>2292</v>
      </c>
      <c r="F58" s="197" t="s">
        <v>2289</v>
      </c>
      <c r="G58" s="197" t="s">
        <v>2289</v>
      </c>
      <c r="H58" s="198" t="s">
        <v>2403</v>
      </c>
      <c r="I58" s="199" t="s">
        <v>2404</v>
      </c>
      <c r="J58" s="200"/>
      <c r="K58" s="200"/>
      <c r="L58" s="201"/>
      <c r="M58" s="201"/>
      <c r="N58" s="201"/>
      <c r="O58" s="226"/>
    </row>
    <row r="59" spans="2:15" x14ac:dyDescent="0.2">
      <c r="B59" s="196" t="s">
        <v>543</v>
      </c>
      <c r="C59" s="197" t="s">
        <v>2288</v>
      </c>
      <c r="D59" s="197" t="s">
        <v>2310</v>
      </c>
      <c r="E59" s="197" t="s">
        <v>2292</v>
      </c>
      <c r="F59" s="197" t="s">
        <v>2292</v>
      </c>
      <c r="G59" s="197" t="s">
        <v>2289</v>
      </c>
      <c r="H59" s="198" t="s">
        <v>2405</v>
      </c>
      <c r="I59" s="199" t="s">
        <v>2404</v>
      </c>
      <c r="J59" s="200"/>
      <c r="K59" s="200"/>
      <c r="L59" s="201"/>
      <c r="M59" s="201"/>
      <c r="N59" s="201"/>
      <c r="O59" s="226"/>
    </row>
    <row r="60" spans="2:15" x14ac:dyDescent="0.2">
      <c r="B60" s="196" t="s">
        <v>543</v>
      </c>
      <c r="C60" s="197" t="s">
        <v>2288</v>
      </c>
      <c r="D60" s="197" t="s">
        <v>2310</v>
      </c>
      <c r="E60" s="197" t="s">
        <v>2292</v>
      </c>
      <c r="F60" s="197" t="s">
        <v>2292</v>
      </c>
      <c r="G60" s="197" t="s">
        <v>2292</v>
      </c>
      <c r="H60" s="198" t="s">
        <v>2406</v>
      </c>
      <c r="I60" s="199" t="s">
        <v>2407</v>
      </c>
      <c r="J60" s="200">
        <v>3946352.76</v>
      </c>
      <c r="K60" s="200">
        <v>0</v>
      </c>
      <c r="L60" s="201">
        <v>3946352.76</v>
      </c>
      <c r="M60" s="201"/>
      <c r="N60" s="201"/>
      <c r="O60" s="226"/>
    </row>
    <row r="61" spans="2:15" x14ac:dyDescent="0.2">
      <c r="B61" s="196" t="s">
        <v>543</v>
      </c>
      <c r="C61" s="197" t="s">
        <v>2288</v>
      </c>
      <c r="D61" s="197" t="s">
        <v>2310</v>
      </c>
      <c r="E61" s="197" t="s">
        <v>2292</v>
      </c>
      <c r="F61" s="197" t="s">
        <v>2292</v>
      </c>
      <c r="G61" s="197" t="s">
        <v>2310</v>
      </c>
      <c r="H61" s="198" t="s">
        <v>2408</v>
      </c>
      <c r="I61" s="199" t="s">
        <v>2409</v>
      </c>
      <c r="J61" s="200">
        <v>0</v>
      </c>
      <c r="K61" s="200">
        <v>0</v>
      </c>
      <c r="L61" s="201">
        <v>0</v>
      </c>
      <c r="M61" s="201"/>
      <c r="N61" s="201"/>
      <c r="O61" s="226"/>
    </row>
    <row r="62" spans="2:15" x14ac:dyDescent="0.2">
      <c r="B62" s="196" t="s">
        <v>545</v>
      </c>
      <c r="C62" s="197" t="s">
        <v>2288</v>
      </c>
      <c r="D62" s="197" t="s">
        <v>2310</v>
      </c>
      <c r="E62" s="197" t="s">
        <v>2310</v>
      </c>
      <c r="F62" s="197" t="s">
        <v>2289</v>
      </c>
      <c r="G62" s="197" t="s">
        <v>2289</v>
      </c>
      <c r="H62" s="198" t="s">
        <v>2410</v>
      </c>
      <c r="I62" s="199" t="s">
        <v>2411</v>
      </c>
      <c r="J62" s="200"/>
      <c r="K62" s="200"/>
      <c r="L62" s="201"/>
      <c r="M62" s="201"/>
      <c r="N62" s="201"/>
      <c r="O62" s="226"/>
    </row>
    <row r="63" spans="2:15" x14ac:dyDescent="0.2">
      <c r="B63" s="196" t="s">
        <v>545</v>
      </c>
      <c r="C63" s="197" t="s">
        <v>2288</v>
      </c>
      <c r="D63" s="197" t="s">
        <v>2310</v>
      </c>
      <c r="E63" s="197" t="s">
        <v>2310</v>
      </c>
      <c r="F63" s="197" t="s">
        <v>2292</v>
      </c>
      <c r="G63" s="197" t="s">
        <v>2289</v>
      </c>
      <c r="H63" s="198" t="s">
        <v>2412</v>
      </c>
      <c r="I63" s="199" t="s">
        <v>2411</v>
      </c>
      <c r="J63" s="200"/>
      <c r="K63" s="200"/>
      <c r="L63" s="201"/>
      <c r="M63" s="201"/>
      <c r="N63" s="201"/>
      <c r="O63" s="226"/>
    </row>
    <row r="64" spans="2:15" x14ac:dyDescent="0.2">
      <c r="B64" s="196" t="s">
        <v>545</v>
      </c>
      <c r="C64" s="197" t="s">
        <v>2288</v>
      </c>
      <c r="D64" s="197" t="s">
        <v>2310</v>
      </c>
      <c r="E64" s="197" t="s">
        <v>2310</v>
      </c>
      <c r="F64" s="197" t="s">
        <v>2292</v>
      </c>
      <c r="G64" s="197" t="s">
        <v>2292</v>
      </c>
      <c r="H64" s="198" t="s">
        <v>2413</v>
      </c>
      <c r="I64" s="199" t="s">
        <v>2411</v>
      </c>
      <c r="J64" s="200">
        <v>0</v>
      </c>
      <c r="K64" s="200">
        <v>0</v>
      </c>
      <c r="L64" s="201">
        <v>0</v>
      </c>
      <c r="M64" s="201"/>
      <c r="N64" s="201"/>
      <c r="O64" s="226"/>
    </row>
    <row r="65" spans="2:15" x14ac:dyDescent="0.2">
      <c r="B65" s="196" t="s">
        <v>1993</v>
      </c>
      <c r="C65" s="197" t="s">
        <v>2288</v>
      </c>
      <c r="D65" s="197" t="s">
        <v>2301</v>
      </c>
      <c r="E65" s="197" t="s">
        <v>2289</v>
      </c>
      <c r="F65" s="197" t="s">
        <v>2289</v>
      </c>
      <c r="G65" s="197" t="s">
        <v>2289</v>
      </c>
      <c r="H65" s="198" t="s">
        <v>2414</v>
      </c>
      <c r="I65" s="199" t="s">
        <v>2415</v>
      </c>
      <c r="J65" s="200"/>
      <c r="K65" s="200"/>
      <c r="L65" s="201"/>
      <c r="M65" s="201"/>
      <c r="N65" s="201"/>
      <c r="O65" s="226"/>
    </row>
    <row r="66" spans="2:15" x14ac:dyDescent="0.2">
      <c r="B66" s="196" t="s">
        <v>547</v>
      </c>
      <c r="C66" s="197" t="s">
        <v>2288</v>
      </c>
      <c r="D66" s="197" t="s">
        <v>2289</v>
      </c>
      <c r="E66" s="197" t="s">
        <v>2416</v>
      </c>
      <c r="F66" s="197" t="s">
        <v>2417</v>
      </c>
      <c r="G66" s="197" t="s">
        <v>2289</v>
      </c>
      <c r="H66" s="198">
        <v>400305000</v>
      </c>
      <c r="I66" s="199" t="s">
        <v>2418</v>
      </c>
      <c r="J66" s="200"/>
      <c r="K66" s="200"/>
      <c r="L66" s="201"/>
      <c r="M66" s="201"/>
      <c r="N66" s="201"/>
      <c r="O66" s="226"/>
    </row>
    <row r="67" spans="2:15" x14ac:dyDescent="0.2">
      <c r="B67" s="196" t="s">
        <v>547</v>
      </c>
      <c r="C67" s="197" t="s">
        <v>2288</v>
      </c>
      <c r="D67" s="197" t="s">
        <v>2301</v>
      </c>
      <c r="E67" s="197" t="s">
        <v>2306</v>
      </c>
      <c r="F67" s="197" t="s">
        <v>2292</v>
      </c>
      <c r="G67" s="197" t="s">
        <v>2289</v>
      </c>
      <c r="H67" s="198">
        <v>403050100</v>
      </c>
      <c r="I67" s="199" t="s">
        <v>2418</v>
      </c>
      <c r="J67" s="200"/>
      <c r="K67" s="200"/>
      <c r="L67" s="201"/>
      <c r="M67" s="201"/>
      <c r="N67" s="201"/>
      <c r="O67" s="226"/>
    </row>
    <row r="68" spans="2:15" x14ac:dyDescent="0.2">
      <c r="B68" s="196" t="s">
        <v>547</v>
      </c>
      <c r="C68" s="197" t="s">
        <v>2288</v>
      </c>
      <c r="D68" s="197" t="s">
        <v>2301</v>
      </c>
      <c r="E68" s="197" t="s">
        <v>2306</v>
      </c>
      <c r="F68" s="197" t="s">
        <v>2292</v>
      </c>
      <c r="G68" s="197" t="s">
        <v>2292</v>
      </c>
      <c r="H68" s="198">
        <v>403050101</v>
      </c>
      <c r="I68" s="199" t="s">
        <v>2419</v>
      </c>
      <c r="J68" s="200">
        <v>0</v>
      </c>
      <c r="K68" s="200">
        <v>1867777.64</v>
      </c>
      <c r="L68" s="201">
        <v>-1867777.64</v>
      </c>
      <c r="M68" s="201"/>
      <c r="N68" s="201"/>
      <c r="O68" s="226"/>
    </row>
    <row r="69" spans="2:15" x14ac:dyDescent="0.2">
      <c r="B69" s="196" t="s">
        <v>549</v>
      </c>
      <c r="C69" s="197" t="s">
        <v>2288</v>
      </c>
      <c r="D69" s="197" t="s">
        <v>2301</v>
      </c>
      <c r="E69" s="197" t="s">
        <v>2292</v>
      </c>
      <c r="F69" s="197" t="s">
        <v>2289</v>
      </c>
      <c r="G69" s="197" t="s">
        <v>2289</v>
      </c>
      <c r="H69" s="198" t="s">
        <v>2420</v>
      </c>
      <c r="I69" s="199" t="s">
        <v>2418</v>
      </c>
      <c r="J69" s="200"/>
      <c r="K69" s="200"/>
      <c r="L69" s="201"/>
      <c r="M69" s="201"/>
      <c r="N69" s="201"/>
      <c r="O69" s="226"/>
    </row>
    <row r="70" spans="2:15" x14ac:dyDescent="0.2">
      <c r="B70" s="196" t="s">
        <v>549</v>
      </c>
      <c r="C70" s="197" t="s">
        <v>2288</v>
      </c>
      <c r="D70" s="197" t="s">
        <v>2301</v>
      </c>
      <c r="E70" s="197" t="s">
        <v>2292</v>
      </c>
      <c r="F70" s="197" t="s">
        <v>2292</v>
      </c>
      <c r="G70" s="197" t="s">
        <v>2289</v>
      </c>
      <c r="H70" s="198" t="s">
        <v>2421</v>
      </c>
      <c r="I70" s="199" t="s">
        <v>2418</v>
      </c>
      <c r="J70" s="200"/>
      <c r="K70" s="200"/>
      <c r="L70" s="201"/>
      <c r="M70" s="201"/>
      <c r="N70" s="201"/>
      <c r="O70" s="226"/>
    </row>
    <row r="71" spans="2:15" x14ac:dyDescent="0.2">
      <c r="B71" s="196" t="s">
        <v>549</v>
      </c>
      <c r="C71" s="197" t="s">
        <v>2288</v>
      </c>
      <c r="D71" s="197" t="s">
        <v>2301</v>
      </c>
      <c r="E71" s="197" t="s">
        <v>2292</v>
      </c>
      <c r="F71" s="197" t="s">
        <v>2292</v>
      </c>
      <c r="G71" s="197" t="s">
        <v>2310</v>
      </c>
      <c r="H71" s="198">
        <v>403010102</v>
      </c>
      <c r="I71" s="199" t="s">
        <v>2422</v>
      </c>
      <c r="J71" s="200">
        <v>0</v>
      </c>
      <c r="K71" s="200">
        <v>480475.19</v>
      </c>
      <c r="L71" s="201">
        <v>-480475.19</v>
      </c>
      <c r="M71" s="201"/>
      <c r="N71" s="201"/>
      <c r="O71" s="226"/>
    </row>
    <row r="72" spans="2:15" x14ac:dyDescent="0.2">
      <c r="B72" s="196" t="s">
        <v>549</v>
      </c>
      <c r="C72" s="197" t="s">
        <v>2288</v>
      </c>
      <c r="D72" s="197" t="s">
        <v>2301</v>
      </c>
      <c r="E72" s="197" t="s">
        <v>2292</v>
      </c>
      <c r="F72" s="197" t="s">
        <v>2292</v>
      </c>
      <c r="G72" s="197" t="s">
        <v>2301</v>
      </c>
      <c r="H72" s="198" t="s">
        <v>2423</v>
      </c>
      <c r="I72" s="199" t="s">
        <v>2424</v>
      </c>
      <c r="J72" s="200">
        <v>0</v>
      </c>
      <c r="K72" s="200">
        <v>0</v>
      </c>
      <c r="L72" s="201">
        <v>0</v>
      </c>
      <c r="M72" s="201"/>
      <c r="N72" s="201"/>
      <c r="O72" s="226"/>
    </row>
    <row r="73" spans="2:15" x14ac:dyDescent="0.2">
      <c r="B73" s="196" t="s">
        <v>549</v>
      </c>
      <c r="C73" s="197" t="s">
        <v>2288</v>
      </c>
      <c r="D73" s="197" t="s">
        <v>2301</v>
      </c>
      <c r="E73" s="197" t="s">
        <v>2292</v>
      </c>
      <c r="F73" s="197" t="s">
        <v>2292</v>
      </c>
      <c r="G73" s="197" t="s">
        <v>2304</v>
      </c>
      <c r="H73" s="198" t="s">
        <v>2425</v>
      </c>
      <c r="I73" s="199" t="s">
        <v>2426</v>
      </c>
      <c r="J73" s="200">
        <v>0</v>
      </c>
      <c r="K73" s="200">
        <v>0</v>
      </c>
      <c r="L73" s="201">
        <v>0</v>
      </c>
      <c r="M73" s="201"/>
      <c r="N73" s="201"/>
      <c r="O73" s="226"/>
    </row>
    <row r="74" spans="2:15" x14ac:dyDescent="0.2">
      <c r="B74" s="196" t="s">
        <v>549</v>
      </c>
      <c r="C74" s="197" t="s">
        <v>2288</v>
      </c>
      <c r="D74" s="197" t="s">
        <v>2301</v>
      </c>
      <c r="E74" s="197" t="s">
        <v>2292</v>
      </c>
      <c r="F74" s="197" t="s">
        <v>2292</v>
      </c>
      <c r="G74" s="197" t="s">
        <v>2306</v>
      </c>
      <c r="H74" s="198" t="s">
        <v>2427</v>
      </c>
      <c r="I74" s="199" t="s">
        <v>2428</v>
      </c>
      <c r="J74" s="200">
        <v>0</v>
      </c>
      <c r="K74" s="200">
        <v>0</v>
      </c>
      <c r="L74" s="201">
        <v>0</v>
      </c>
      <c r="M74" s="201"/>
      <c r="N74" s="201"/>
      <c r="O74" s="226"/>
    </row>
    <row r="75" spans="2:15" x14ac:dyDescent="0.2">
      <c r="B75" s="196" t="s">
        <v>549</v>
      </c>
      <c r="C75" s="197" t="s">
        <v>2288</v>
      </c>
      <c r="D75" s="197" t="s">
        <v>2301</v>
      </c>
      <c r="E75" s="197" t="s">
        <v>2292</v>
      </c>
      <c r="F75" s="197" t="s">
        <v>2292</v>
      </c>
      <c r="G75" s="197" t="s">
        <v>2308</v>
      </c>
      <c r="H75" s="198" t="s">
        <v>2429</v>
      </c>
      <c r="I75" s="199" t="s">
        <v>2430</v>
      </c>
      <c r="J75" s="200">
        <v>0</v>
      </c>
      <c r="K75" s="200">
        <v>0</v>
      </c>
      <c r="L75" s="201">
        <v>0</v>
      </c>
      <c r="M75" s="201"/>
      <c r="N75" s="201"/>
      <c r="O75" s="226"/>
    </row>
    <row r="76" spans="2:15" x14ac:dyDescent="0.2">
      <c r="B76" s="196" t="s">
        <v>549</v>
      </c>
      <c r="C76" s="197" t="s">
        <v>2288</v>
      </c>
      <c r="D76" s="197" t="s">
        <v>2301</v>
      </c>
      <c r="E76" s="197" t="s">
        <v>2292</v>
      </c>
      <c r="F76" s="197" t="s">
        <v>2292</v>
      </c>
      <c r="G76" s="197" t="s">
        <v>2369</v>
      </c>
      <c r="H76" s="198" t="s">
        <v>2431</v>
      </c>
      <c r="I76" s="199" t="s">
        <v>2432</v>
      </c>
      <c r="J76" s="200">
        <v>0</v>
      </c>
      <c r="K76" s="200">
        <v>0</v>
      </c>
      <c r="L76" s="201">
        <v>0</v>
      </c>
      <c r="M76" s="201"/>
      <c r="N76" s="201"/>
      <c r="O76" s="226"/>
    </row>
    <row r="77" spans="2:15" x14ac:dyDescent="0.2">
      <c r="B77" s="196" t="s">
        <v>549</v>
      </c>
      <c r="C77" s="197" t="s">
        <v>2288</v>
      </c>
      <c r="D77" s="197" t="s">
        <v>2301</v>
      </c>
      <c r="E77" s="197" t="s">
        <v>2292</v>
      </c>
      <c r="F77" s="197" t="s">
        <v>2292</v>
      </c>
      <c r="G77" s="197" t="s">
        <v>2328</v>
      </c>
      <c r="H77" s="198" t="s">
        <v>2433</v>
      </c>
      <c r="I77" s="199" t="s">
        <v>2434</v>
      </c>
      <c r="J77" s="200">
        <v>0</v>
      </c>
      <c r="K77" s="200">
        <v>0</v>
      </c>
      <c r="L77" s="201">
        <v>0</v>
      </c>
      <c r="M77" s="201"/>
      <c r="N77" s="201"/>
      <c r="O77" s="226"/>
    </row>
    <row r="78" spans="2:15" x14ac:dyDescent="0.2">
      <c r="B78" s="196" t="s">
        <v>549</v>
      </c>
      <c r="C78" s="197" t="s">
        <v>2288</v>
      </c>
      <c r="D78" s="197" t="s">
        <v>2301</v>
      </c>
      <c r="E78" s="197" t="s">
        <v>2292</v>
      </c>
      <c r="F78" s="197" t="s">
        <v>2292</v>
      </c>
      <c r="G78" s="197" t="s">
        <v>2331</v>
      </c>
      <c r="H78" s="198" t="s">
        <v>2435</v>
      </c>
      <c r="I78" s="199" t="s">
        <v>2436</v>
      </c>
      <c r="J78" s="200">
        <v>0</v>
      </c>
      <c r="K78" s="200">
        <v>0</v>
      </c>
      <c r="L78" s="201">
        <v>0</v>
      </c>
      <c r="M78" s="201"/>
      <c r="N78" s="201"/>
      <c r="O78" s="226"/>
    </row>
    <row r="79" spans="2:15" x14ac:dyDescent="0.2">
      <c r="B79" s="196" t="s">
        <v>549</v>
      </c>
      <c r="C79" s="197" t="s">
        <v>2288</v>
      </c>
      <c r="D79" s="197" t="s">
        <v>2301</v>
      </c>
      <c r="E79" s="197" t="s">
        <v>2292</v>
      </c>
      <c r="F79" s="197" t="s">
        <v>2292</v>
      </c>
      <c r="G79" s="197" t="s">
        <v>2354</v>
      </c>
      <c r="H79" s="198" t="s">
        <v>2437</v>
      </c>
      <c r="I79" s="199" t="s">
        <v>2438</v>
      </c>
      <c r="J79" s="200">
        <v>0</v>
      </c>
      <c r="K79" s="200">
        <v>0</v>
      </c>
      <c r="L79" s="201">
        <v>0</v>
      </c>
      <c r="M79" s="201"/>
      <c r="N79" s="201"/>
      <c r="O79" s="226"/>
    </row>
    <row r="80" spans="2:15" x14ac:dyDescent="0.2">
      <c r="B80" s="196" t="s">
        <v>549</v>
      </c>
      <c r="C80" s="197" t="s">
        <v>2288</v>
      </c>
      <c r="D80" s="197" t="s">
        <v>2301</v>
      </c>
      <c r="E80" s="197" t="s">
        <v>2292</v>
      </c>
      <c r="F80" s="197" t="s">
        <v>2292</v>
      </c>
      <c r="G80" s="197" t="s">
        <v>2334</v>
      </c>
      <c r="H80" s="198">
        <v>403010199</v>
      </c>
      <c r="I80" s="199" t="s">
        <v>2439</v>
      </c>
      <c r="J80" s="200">
        <v>0</v>
      </c>
      <c r="K80" s="200">
        <v>0</v>
      </c>
      <c r="L80" s="201">
        <v>0</v>
      </c>
      <c r="M80" s="201"/>
      <c r="N80" s="201"/>
      <c r="O80" s="226"/>
    </row>
    <row r="81" spans="2:15" x14ac:dyDescent="0.2">
      <c r="B81" s="196" t="s">
        <v>551</v>
      </c>
      <c r="C81" s="197" t="s">
        <v>2288</v>
      </c>
      <c r="D81" s="197" t="s">
        <v>2301</v>
      </c>
      <c r="E81" s="197" t="s">
        <v>2310</v>
      </c>
      <c r="F81" s="197" t="s">
        <v>2289</v>
      </c>
      <c r="G81" s="197" t="s">
        <v>2289</v>
      </c>
      <c r="H81" s="198" t="s">
        <v>2440</v>
      </c>
      <c r="I81" s="199" t="s">
        <v>2441</v>
      </c>
      <c r="J81" s="200"/>
      <c r="K81" s="200"/>
      <c r="L81" s="201"/>
      <c r="M81" s="201"/>
      <c r="N81" s="201"/>
      <c r="O81" s="226"/>
    </row>
    <row r="82" spans="2:15" x14ac:dyDescent="0.2">
      <c r="B82" s="196" t="s">
        <v>551</v>
      </c>
      <c r="C82" s="197" t="s">
        <v>2288</v>
      </c>
      <c r="D82" s="197" t="s">
        <v>2301</v>
      </c>
      <c r="E82" s="197" t="s">
        <v>2310</v>
      </c>
      <c r="F82" s="197" t="s">
        <v>2292</v>
      </c>
      <c r="G82" s="197" t="s">
        <v>2289</v>
      </c>
      <c r="H82" s="198" t="s">
        <v>2442</v>
      </c>
      <c r="I82" s="199" t="s">
        <v>2441</v>
      </c>
      <c r="J82" s="200"/>
      <c r="K82" s="200"/>
      <c r="L82" s="201"/>
      <c r="M82" s="201"/>
      <c r="N82" s="201"/>
      <c r="O82" s="226"/>
    </row>
    <row r="83" spans="2:15" x14ac:dyDescent="0.2">
      <c r="B83" s="196" t="s">
        <v>551</v>
      </c>
      <c r="C83" s="197" t="s">
        <v>2288</v>
      </c>
      <c r="D83" s="197" t="s">
        <v>2301</v>
      </c>
      <c r="E83" s="197" t="s">
        <v>2310</v>
      </c>
      <c r="F83" s="197" t="s">
        <v>2292</v>
      </c>
      <c r="G83" s="197" t="s">
        <v>2292</v>
      </c>
      <c r="H83" s="198">
        <v>403020101</v>
      </c>
      <c r="I83" s="199" t="s">
        <v>2441</v>
      </c>
      <c r="J83" s="200">
        <v>0</v>
      </c>
      <c r="K83" s="200">
        <v>348563.12</v>
      </c>
      <c r="L83" s="201">
        <v>-348563.12</v>
      </c>
      <c r="M83" s="201"/>
      <c r="N83" s="201"/>
      <c r="O83" s="226"/>
    </row>
    <row r="84" spans="2:15" x14ac:dyDescent="0.2">
      <c r="B84" s="196" t="s">
        <v>553</v>
      </c>
      <c r="C84" s="197" t="s">
        <v>2288</v>
      </c>
      <c r="D84" s="197" t="s">
        <v>2301</v>
      </c>
      <c r="E84" s="197" t="s">
        <v>2301</v>
      </c>
      <c r="F84" s="197" t="s">
        <v>2289</v>
      </c>
      <c r="G84" s="197" t="s">
        <v>2289</v>
      </c>
      <c r="H84" s="198" t="s">
        <v>2443</v>
      </c>
      <c r="I84" s="199" t="s">
        <v>2444</v>
      </c>
      <c r="J84" s="200"/>
      <c r="K84" s="200"/>
      <c r="L84" s="201"/>
      <c r="M84" s="201"/>
      <c r="N84" s="201"/>
      <c r="O84" s="226"/>
    </row>
    <row r="85" spans="2:15" x14ac:dyDescent="0.2">
      <c r="B85" s="196" t="s">
        <v>553</v>
      </c>
      <c r="C85" s="197" t="s">
        <v>2288</v>
      </c>
      <c r="D85" s="197" t="s">
        <v>2301</v>
      </c>
      <c r="E85" s="197" t="s">
        <v>2301</v>
      </c>
      <c r="F85" s="197" t="s">
        <v>2292</v>
      </c>
      <c r="G85" s="197" t="s">
        <v>2289</v>
      </c>
      <c r="H85" s="198" t="s">
        <v>2445</v>
      </c>
      <c r="I85" s="199" t="s">
        <v>2444</v>
      </c>
      <c r="J85" s="200"/>
      <c r="K85" s="200"/>
      <c r="L85" s="201"/>
      <c r="M85" s="201"/>
      <c r="N85" s="201"/>
      <c r="O85" s="226"/>
    </row>
    <row r="86" spans="2:15" x14ac:dyDescent="0.2">
      <c r="B86" s="196" t="s">
        <v>553</v>
      </c>
      <c r="C86" s="197" t="s">
        <v>2288</v>
      </c>
      <c r="D86" s="197" t="s">
        <v>2301</v>
      </c>
      <c r="E86" s="197" t="s">
        <v>2301</v>
      </c>
      <c r="F86" s="197" t="s">
        <v>2292</v>
      </c>
      <c r="G86" s="197" t="s">
        <v>2292</v>
      </c>
      <c r="H86" s="198" t="s">
        <v>2446</v>
      </c>
      <c r="I86" s="199" t="s">
        <v>2444</v>
      </c>
      <c r="J86" s="200">
        <v>0</v>
      </c>
      <c r="K86" s="200">
        <v>0</v>
      </c>
      <c r="L86" s="201">
        <v>0</v>
      </c>
      <c r="M86" s="201"/>
      <c r="N86" s="201"/>
      <c r="O86" s="226"/>
    </row>
    <row r="87" spans="2:15" x14ac:dyDescent="0.2">
      <c r="B87" s="196" t="s">
        <v>555</v>
      </c>
      <c r="C87" s="197" t="s">
        <v>2288</v>
      </c>
      <c r="D87" s="197" t="s">
        <v>2301</v>
      </c>
      <c r="E87" s="197" t="s">
        <v>2304</v>
      </c>
      <c r="F87" s="197" t="s">
        <v>2289</v>
      </c>
      <c r="G87" s="197" t="s">
        <v>2289</v>
      </c>
      <c r="H87" s="198" t="s">
        <v>2447</v>
      </c>
      <c r="I87" s="199" t="s">
        <v>2448</v>
      </c>
      <c r="J87" s="200"/>
      <c r="K87" s="200"/>
      <c r="L87" s="201"/>
      <c r="M87" s="201"/>
      <c r="N87" s="201"/>
      <c r="O87" s="226"/>
    </row>
    <row r="88" spans="2:15" x14ac:dyDescent="0.2">
      <c r="B88" s="196" t="s">
        <v>555</v>
      </c>
      <c r="C88" s="197" t="s">
        <v>2288</v>
      </c>
      <c r="D88" s="197" t="s">
        <v>2301</v>
      </c>
      <c r="E88" s="197" t="s">
        <v>2304</v>
      </c>
      <c r="F88" s="197" t="s">
        <v>2292</v>
      </c>
      <c r="G88" s="197" t="s">
        <v>2289</v>
      </c>
      <c r="H88" s="198" t="s">
        <v>2449</v>
      </c>
      <c r="I88" s="199" t="s">
        <v>2448</v>
      </c>
      <c r="J88" s="200"/>
      <c r="K88" s="200"/>
      <c r="L88" s="201"/>
      <c r="M88" s="201"/>
      <c r="N88" s="201"/>
      <c r="O88" s="226"/>
    </row>
    <row r="89" spans="2:15" x14ac:dyDescent="0.2">
      <c r="B89" s="196" t="s">
        <v>555</v>
      </c>
      <c r="C89" s="197" t="s">
        <v>2288</v>
      </c>
      <c r="D89" s="197" t="s">
        <v>2301</v>
      </c>
      <c r="E89" s="197" t="s">
        <v>2304</v>
      </c>
      <c r="F89" s="197" t="s">
        <v>2292</v>
      </c>
      <c r="G89" s="197" t="s">
        <v>2292</v>
      </c>
      <c r="H89" s="198" t="s">
        <v>2450</v>
      </c>
      <c r="I89" s="199" t="s">
        <v>2448</v>
      </c>
      <c r="J89" s="200">
        <v>0</v>
      </c>
      <c r="K89" s="200">
        <v>0</v>
      </c>
      <c r="L89" s="201">
        <v>0</v>
      </c>
      <c r="M89" s="201"/>
      <c r="N89" s="201"/>
      <c r="O89" s="226"/>
    </row>
    <row r="90" spans="2:15" x14ac:dyDescent="0.2">
      <c r="B90" s="196" t="s">
        <v>1995</v>
      </c>
      <c r="C90" s="197" t="s">
        <v>2288</v>
      </c>
      <c r="D90" s="197" t="s">
        <v>2304</v>
      </c>
      <c r="E90" s="197" t="s">
        <v>2289</v>
      </c>
      <c r="F90" s="197" t="s">
        <v>2289</v>
      </c>
      <c r="G90" s="197" t="s">
        <v>2289</v>
      </c>
      <c r="H90" s="198" t="s">
        <v>2451</v>
      </c>
      <c r="I90" s="199" t="s">
        <v>2452</v>
      </c>
      <c r="J90" s="200"/>
      <c r="K90" s="200"/>
      <c r="L90" s="201"/>
      <c r="M90" s="201"/>
      <c r="N90" s="201"/>
      <c r="O90" s="226"/>
    </row>
    <row r="91" spans="2:15" x14ac:dyDescent="0.2">
      <c r="B91" s="196" t="s">
        <v>1997</v>
      </c>
      <c r="C91" s="197" t="s">
        <v>2288</v>
      </c>
      <c r="D91" s="197" t="s">
        <v>2304</v>
      </c>
      <c r="E91" s="197" t="s">
        <v>2292</v>
      </c>
      <c r="F91" s="197" t="s">
        <v>2289</v>
      </c>
      <c r="G91" s="197" t="s">
        <v>2289</v>
      </c>
      <c r="H91" s="198" t="s">
        <v>2453</v>
      </c>
      <c r="I91" s="199" t="s">
        <v>2454</v>
      </c>
      <c r="J91" s="200"/>
      <c r="K91" s="200"/>
      <c r="L91" s="201"/>
      <c r="M91" s="201"/>
      <c r="N91" s="201"/>
      <c r="O91" s="226"/>
    </row>
    <row r="92" spans="2:15" x14ac:dyDescent="0.2">
      <c r="B92" s="196" t="s">
        <v>1999</v>
      </c>
      <c r="C92" s="197" t="s">
        <v>2288</v>
      </c>
      <c r="D92" s="197" t="s">
        <v>2304</v>
      </c>
      <c r="E92" s="197" t="s">
        <v>2292</v>
      </c>
      <c r="F92" s="197" t="s">
        <v>2292</v>
      </c>
      <c r="G92" s="197" t="s">
        <v>2289</v>
      </c>
      <c r="H92" s="198" t="s">
        <v>2455</v>
      </c>
      <c r="I92" s="199" t="s">
        <v>2456</v>
      </c>
      <c r="J92" s="200"/>
      <c r="K92" s="200"/>
      <c r="L92" s="201"/>
      <c r="M92" s="201"/>
      <c r="N92" s="201"/>
      <c r="O92" s="226"/>
    </row>
    <row r="93" spans="2:15" x14ac:dyDescent="0.2">
      <c r="B93" s="196" t="s">
        <v>62</v>
      </c>
      <c r="C93" s="197" t="s">
        <v>2288</v>
      </c>
      <c r="D93" s="197" t="s">
        <v>2304</v>
      </c>
      <c r="E93" s="197" t="s">
        <v>2292</v>
      </c>
      <c r="F93" s="197" t="s">
        <v>2292</v>
      </c>
      <c r="G93" s="197" t="s">
        <v>2292</v>
      </c>
      <c r="H93" s="198" t="s">
        <v>2457</v>
      </c>
      <c r="I93" s="199" t="s">
        <v>2458</v>
      </c>
      <c r="J93" s="200">
        <v>0</v>
      </c>
      <c r="K93" s="200">
        <v>5525759</v>
      </c>
      <c r="L93" s="201">
        <v>-5525759</v>
      </c>
      <c r="M93" s="201"/>
      <c r="N93" s="201"/>
      <c r="O93" s="226"/>
    </row>
    <row r="94" spans="2:15" x14ac:dyDescent="0.2">
      <c r="B94" s="196" t="s">
        <v>62</v>
      </c>
      <c r="C94" s="197" t="s">
        <v>2288</v>
      </c>
      <c r="D94" s="197" t="s">
        <v>2304</v>
      </c>
      <c r="E94" s="197" t="s">
        <v>2292</v>
      </c>
      <c r="F94" s="197" t="s">
        <v>2292</v>
      </c>
      <c r="G94" s="197" t="s">
        <v>2310</v>
      </c>
      <c r="H94" s="198" t="s">
        <v>2459</v>
      </c>
      <c r="I94" s="199" t="s">
        <v>2460</v>
      </c>
      <c r="J94" s="200">
        <v>0</v>
      </c>
      <c r="K94" s="200">
        <v>21689498</v>
      </c>
      <c r="L94" s="201">
        <v>-21689498</v>
      </c>
      <c r="M94" s="201"/>
      <c r="N94" s="201"/>
      <c r="O94" s="226"/>
    </row>
    <row r="95" spans="2:15" x14ac:dyDescent="0.2">
      <c r="B95" s="196" t="s">
        <v>70</v>
      </c>
      <c r="C95" s="197" t="s">
        <v>2288</v>
      </c>
      <c r="D95" s="197" t="s">
        <v>2304</v>
      </c>
      <c r="E95" s="197" t="s">
        <v>2292</v>
      </c>
      <c r="F95" s="197" t="s">
        <v>2292</v>
      </c>
      <c r="G95" s="197" t="s">
        <v>2301</v>
      </c>
      <c r="H95" s="198" t="s">
        <v>2461</v>
      </c>
      <c r="I95" s="199" t="s">
        <v>2462</v>
      </c>
      <c r="J95" s="200">
        <v>0</v>
      </c>
      <c r="K95" s="200">
        <v>835720</v>
      </c>
      <c r="L95" s="201">
        <v>-835720</v>
      </c>
      <c r="M95" s="201"/>
      <c r="N95" s="201"/>
      <c r="O95" s="226"/>
    </row>
    <row r="96" spans="2:15" x14ac:dyDescent="0.2">
      <c r="B96" s="196" t="s">
        <v>70</v>
      </c>
      <c r="C96" s="197" t="s">
        <v>2288</v>
      </c>
      <c r="D96" s="197" t="s">
        <v>2304</v>
      </c>
      <c r="E96" s="197" t="s">
        <v>2292</v>
      </c>
      <c r="F96" s="197" t="s">
        <v>2292</v>
      </c>
      <c r="G96" s="197" t="s">
        <v>2304</v>
      </c>
      <c r="H96" s="198" t="s">
        <v>2463</v>
      </c>
      <c r="I96" s="199" t="s">
        <v>2464</v>
      </c>
      <c r="J96" s="200">
        <v>0</v>
      </c>
      <c r="K96" s="200">
        <v>2000846</v>
      </c>
      <c r="L96" s="201">
        <v>-2000846</v>
      </c>
      <c r="M96" s="201"/>
      <c r="N96" s="201"/>
      <c r="O96" s="226"/>
    </row>
    <row r="97" spans="2:15" x14ac:dyDescent="0.2">
      <c r="B97" s="196" t="s">
        <v>78</v>
      </c>
      <c r="C97" s="197" t="s">
        <v>2288</v>
      </c>
      <c r="D97" s="197" t="s">
        <v>2304</v>
      </c>
      <c r="E97" s="197" t="s">
        <v>2292</v>
      </c>
      <c r="F97" s="197" t="s">
        <v>2292</v>
      </c>
      <c r="G97" s="197" t="s">
        <v>2465</v>
      </c>
      <c r="H97" s="198">
        <v>404010121</v>
      </c>
      <c r="I97" s="199" t="s">
        <v>2466</v>
      </c>
      <c r="J97" s="200">
        <v>0</v>
      </c>
      <c r="K97" s="200">
        <v>365676</v>
      </c>
      <c r="L97" s="201">
        <v>-365676</v>
      </c>
      <c r="M97" s="201"/>
      <c r="N97" s="201"/>
      <c r="O97" s="226"/>
    </row>
    <row r="98" spans="2:15" x14ac:dyDescent="0.2">
      <c r="B98" s="196" t="s">
        <v>560</v>
      </c>
      <c r="C98" s="197" t="s">
        <v>2288</v>
      </c>
      <c r="D98" s="197" t="s">
        <v>2304</v>
      </c>
      <c r="E98" s="197" t="s">
        <v>2292</v>
      </c>
      <c r="F98" s="197" t="s">
        <v>2292</v>
      </c>
      <c r="G98" s="197" t="s">
        <v>2306</v>
      </c>
      <c r="H98" s="198" t="s">
        <v>2467</v>
      </c>
      <c r="I98" s="199" t="s">
        <v>2468</v>
      </c>
      <c r="J98" s="200">
        <v>0</v>
      </c>
      <c r="K98" s="200">
        <v>1046460</v>
      </c>
      <c r="L98" s="201">
        <v>-1046460</v>
      </c>
      <c r="M98" s="201"/>
      <c r="N98" s="201"/>
      <c r="O98" s="226"/>
    </row>
    <row r="99" spans="2:15" x14ac:dyDescent="0.2">
      <c r="B99" s="196" t="s">
        <v>88</v>
      </c>
      <c r="C99" s="197" t="s">
        <v>2288</v>
      </c>
      <c r="D99" s="197" t="s">
        <v>2304</v>
      </c>
      <c r="E99" s="197" t="s">
        <v>2292</v>
      </c>
      <c r="F99" s="197" t="s">
        <v>2292</v>
      </c>
      <c r="G99" s="197" t="s">
        <v>2308</v>
      </c>
      <c r="H99" s="198" t="s">
        <v>2469</v>
      </c>
      <c r="I99" s="199" t="s">
        <v>2470</v>
      </c>
      <c r="J99" s="200">
        <v>0</v>
      </c>
      <c r="K99" s="200">
        <v>999078</v>
      </c>
      <c r="L99" s="201">
        <v>-999078</v>
      </c>
      <c r="M99" s="201"/>
      <c r="N99" s="201"/>
      <c r="O99" s="226"/>
    </row>
    <row r="100" spans="2:15" x14ac:dyDescent="0.2">
      <c r="B100" s="196" t="s">
        <v>88</v>
      </c>
      <c r="C100" s="197" t="s">
        <v>2288</v>
      </c>
      <c r="D100" s="197" t="s">
        <v>2304</v>
      </c>
      <c r="E100" s="197" t="s">
        <v>2292</v>
      </c>
      <c r="F100" s="197" t="s">
        <v>2292</v>
      </c>
      <c r="G100" s="197" t="s">
        <v>2471</v>
      </c>
      <c r="H100" s="198">
        <v>404010120</v>
      </c>
      <c r="I100" s="199" t="s">
        <v>2472</v>
      </c>
      <c r="J100" s="200">
        <v>0</v>
      </c>
      <c r="K100" s="200">
        <v>382907</v>
      </c>
      <c r="L100" s="201">
        <v>-382907</v>
      </c>
      <c r="M100" s="201"/>
      <c r="N100" s="201"/>
      <c r="O100" s="226"/>
    </row>
    <row r="101" spans="2:15" x14ac:dyDescent="0.2">
      <c r="B101" s="196" t="s">
        <v>563</v>
      </c>
      <c r="C101" s="197" t="s">
        <v>2288</v>
      </c>
      <c r="D101" s="197" t="s">
        <v>2304</v>
      </c>
      <c r="E101" s="197" t="s">
        <v>2292</v>
      </c>
      <c r="F101" s="197" t="s">
        <v>2292</v>
      </c>
      <c r="G101" s="197" t="s">
        <v>2369</v>
      </c>
      <c r="H101" s="198" t="s">
        <v>2473</v>
      </c>
      <c r="I101" s="199" t="s">
        <v>2474</v>
      </c>
      <c r="J101" s="200">
        <v>0</v>
      </c>
      <c r="K101" s="200">
        <v>85638</v>
      </c>
      <c r="L101" s="201">
        <v>-85638</v>
      </c>
      <c r="M101" s="201"/>
      <c r="N101" s="201"/>
      <c r="O101" s="226"/>
    </row>
    <row r="102" spans="2:15" x14ac:dyDescent="0.2">
      <c r="B102" s="196" t="s">
        <v>565</v>
      </c>
      <c r="C102" s="197" t="s">
        <v>2288</v>
      </c>
      <c r="D102" s="197" t="s">
        <v>2304</v>
      </c>
      <c r="E102" s="197" t="s">
        <v>2292</v>
      </c>
      <c r="F102" s="197" t="s">
        <v>2292</v>
      </c>
      <c r="G102" s="197" t="s">
        <v>2372</v>
      </c>
      <c r="H102" s="198" t="s">
        <v>2475</v>
      </c>
      <c r="I102" s="199" t="s">
        <v>2476</v>
      </c>
      <c r="J102" s="200">
        <v>0</v>
      </c>
      <c r="K102" s="200">
        <v>355434.09</v>
      </c>
      <c r="L102" s="201">
        <v>-355434.09</v>
      </c>
      <c r="M102" s="201"/>
      <c r="N102" s="201"/>
      <c r="O102" s="226"/>
    </row>
    <row r="103" spans="2:15" x14ac:dyDescent="0.2">
      <c r="B103" s="196" t="s">
        <v>567</v>
      </c>
      <c r="C103" s="197" t="s">
        <v>2288</v>
      </c>
      <c r="D103" s="197" t="s">
        <v>2304</v>
      </c>
      <c r="E103" s="197" t="s">
        <v>2292</v>
      </c>
      <c r="F103" s="197" t="s">
        <v>2292</v>
      </c>
      <c r="G103" s="197" t="s">
        <v>2325</v>
      </c>
      <c r="H103" s="198" t="s">
        <v>2477</v>
      </c>
      <c r="I103" s="199" t="s">
        <v>2478</v>
      </c>
      <c r="J103" s="200">
        <v>0</v>
      </c>
      <c r="K103" s="200">
        <v>0</v>
      </c>
      <c r="L103" s="201">
        <v>0</v>
      </c>
      <c r="M103" s="201"/>
      <c r="N103" s="201"/>
      <c r="O103" s="226"/>
    </row>
    <row r="104" spans="2:15" x14ac:dyDescent="0.2">
      <c r="B104" s="196" t="s">
        <v>99</v>
      </c>
      <c r="C104" s="197" t="s">
        <v>2288</v>
      </c>
      <c r="D104" s="197" t="s">
        <v>2304</v>
      </c>
      <c r="E104" s="197" t="s">
        <v>2292</v>
      </c>
      <c r="F104" s="197" t="s">
        <v>2292</v>
      </c>
      <c r="G104" s="197" t="s">
        <v>2328</v>
      </c>
      <c r="H104" s="198" t="s">
        <v>2479</v>
      </c>
      <c r="I104" s="199" t="s">
        <v>2480</v>
      </c>
      <c r="J104" s="200">
        <v>0</v>
      </c>
      <c r="K104" s="200">
        <v>0</v>
      </c>
      <c r="L104" s="201">
        <v>0</v>
      </c>
      <c r="M104" s="201"/>
      <c r="N104" s="201"/>
      <c r="O104" s="226"/>
    </row>
    <row r="105" spans="2:15" x14ac:dyDescent="0.2">
      <c r="B105" s="196" t="s">
        <v>570</v>
      </c>
      <c r="C105" s="197" t="s">
        <v>2288</v>
      </c>
      <c r="D105" s="197" t="s">
        <v>2304</v>
      </c>
      <c r="E105" s="197" t="s">
        <v>2292</v>
      </c>
      <c r="F105" s="197" t="s">
        <v>2292</v>
      </c>
      <c r="G105" s="197" t="s">
        <v>2481</v>
      </c>
      <c r="H105" s="198" t="s">
        <v>2482</v>
      </c>
      <c r="I105" s="199" t="s">
        <v>2483</v>
      </c>
      <c r="J105" s="200">
        <v>0</v>
      </c>
      <c r="K105" s="200">
        <v>0</v>
      </c>
      <c r="L105" s="201">
        <v>0</v>
      </c>
      <c r="M105" s="201"/>
      <c r="N105" s="201"/>
      <c r="O105" s="226"/>
    </row>
    <row r="106" spans="2:15" x14ac:dyDescent="0.2">
      <c r="B106" s="196" t="s">
        <v>572</v>
      </c>
      <c r="C106" s="197" t="s">
        <v>2288</v>
      </c>
      <c r="D106" s="197" t="s">
        <v>2304</v>
      </c>
      <c r="E106" s="197" t="s">
        <v>2292</v>
      </c>
      <c r="F106" s="197" t="s">
        <v>2292</v>
      </c>
      <c r="G106" s="197" t="s">
        <v>2484</v>
      </c>
      <c r="H106" s="198" t="s">
        <v>2485</v>
      </c>
      <c r="I106" s="199" t="s">
        <v>2486</v>
      </c>
      <c r="J106" s="200">
        <v>0</v>
      </c>
      <c r="K106" s="200">
        <v>0</v>
      </c>
      <c r="L106" s="201">
        <v>0</v>
      </c>
      <c r="M106" s="201"/>
      <c r="N106" s="201"/>
      <c r="O106" s="226"/>
    </row>
    <row r="107" spans="2:15" x14ac:dyDescent="0.2">
      <c r="B107" s="196" t="s">
        <v>574</v>
      </c>
      <c r="C107" s="197" t="s">
        <v>2288</v>
      </c>
      <c r="D107" s="197" t="s">
        <v>2304</v>
      </c>
      <c r="E107" s="197" t="s">
        <v>2292</v>
      </c>
      <c r="F107" s="197" t="s">
        <v>2292</v>
      </c>
      <c r="G107" s="197" t="s">
        <v>2487</v>
      </c>
      <c r="H107" s="198" t="s">
        <v>2488</v>
      </c>
      <c r="I107" s="199" t="s">
        <v>2489</v>
      </c>
      <c r="J107" s="200">
        <v>0</v>
      </c>
      <c r="K107" s="200">
        <v>41274.65</v>
      </c>
      <c r="L107" s="201">
        <v>-41274.65</v>
      </c>
      <c r="M107" s="201"/>
      <c r="N107" s="201"/>
      <c r="O107" s="226"/>
    </row>
    <row r="108" spans="2:15" x14ac:dyDescent="0.2">
      <c r="B108" s="196" t="s">
        <v>576</v>
      </c>
      <c r="C108" s="197" t="s">
        <v>2288</v>
      </c>
      <c r="D108" s="197" t="s">
        <v>2304</v>
      </c>
      <c r="E108" s="197" t="s">
        <v>2292</v>
      </c>
      <c r="F108" s="197" t="s">
        <v>2292</v>
      </c>
      <c r="G108" s="197" t="s">
        <v>2331</v>
      </c>
      <c r="H108" s="198" t="s">
        <v>2490</v>
      </c>
      <c r="I108" s="199" t="s">
        <v>2491</v>
      </c>
      <c r="J108" s="200">
        <v>0</v>
      </c>
      <c r="K108" s="200">
        <v>0</v>
      </c>
      <c r="L108" s="201">
        <v>0</v>
      </c>
      <c r="M108" s="201"/>
      <c r="N108" s="201"/>
      <c r="O108" s="226"/>
    </row>
    <row r="109" spans="2:15" x14ac:dyDescent="0.2">
      <c r="B109" s="196" t="s">
        <v>578</v>
      </c>
      <c r="C109" s="197" t="s">
        <v>2288</v>
      </c>
      <c r="D109" s="197" t="s">
        <v>2304</v>
      </c>
      <c r="E109" s="197" t="s">
        <v>2292</v>
      </c>
      <c r="F109" s="197" t="s">
        <v>2292</v>
      </c>
      <c r="G109" s="197" t="s">
        <v>2381</v>
      </c>
      <c r="H109" s="198" t="s">
        <v>2492</v>
      </c>
      <c r="I109" s="199" t="s">
        <v>2493</v>
      </c>
      <c r="J109" s="200">
        <v>0</v>
      </c>
      <c r="K109" s="200">
        <v>0</v>
      </c>
      <c r="L109" s="201">
        <v>0</v>
      </c>
      <c r="M109" s="201"/>
      <c r="N109" s="201"/>
      <c r="O109" s="226"/>
    </row>
    <row r="110" spans="2:15" x14ac:dyDescent="0.2">
      <c r="B110" s="196" t="s">
        <v>580</v>
      </c>
      <c r="C110" s="197" t="s">
        <v>2288</v>
      </c>
      <c r="D110" s="197" t="s">
        <v>2304</v>
      </c>
      <c r="E110" s="197" t="s">
        <v>2292</v>
      </c>
      <c r="F110" s="197" t="s">
        <v>2292</v>
      </c>
      <c r="G110" s="197" t="s">
        <v>2354</v>
      </c>
      <c r="H110" s="198" t="s">
        <v>2494</v>
      </c>
      <c r="I110" s="199" t="s">
        <v>2495</v>
      </c>
      <c r="J110" s="200">
        <v>0</v>
      </c>
      <c r="K110" s="200">
        <v>0</v>
      </c>
      <c r="L110" s="201">
        <v>0</v>
      </c>
      <c r="M110" s="201"/>
      <c r="N110" s="201"/>
      <c r="O110" s="226"/>
    </row>
    <row r="111" spans="2:15" x14ac:dyDescent="0.2">
      <c r="B111" s="196" t="s">
        <v>580</v>
      </c>
      <c r="C111" s="197" t="s">
        <v>2288</v>
      </c>
      <c r="D111" s="197" t="s">
        <v>2304</v>
      </c>
      <c r="E111" s="197" t="s">
        <v>2292</v>
      </c>
      <c r="F111" s="197" t="s">
        <v>2292</v>
      </c>
      <c r="G111" s="197" t="s">
        <v>2496</v>
      </c>
      <c r="H111" s="198" t="s">
        <v>2497</v>
      </c>
      <c r="I111" s="199" t="s">
        <v>2498</v>
      </c>
      <c r="J111" s="200">
        <v>0</v>
      </c>
      <c r="K111" s="200">
        <v>563352.78</v>
      </c>
      <c r="L111" s="201">
        <v>-563352.78</v>
      </c>
      <c r="M111" s="201"/>
      <c r="N111" s="201"/>
      <c r="O111" s="226"/>
    </row>
    <row r="112" spans="2:15" x14ac:dyDescent="0.2">
      <c r="B112" s="196" t="s">
        <v>580</v>
      </c>
      <c r="C112" s="197" t="s">
        <v>2288</v>
      </c>
      <c r="D112" s="197" t="s">
        <v>2304</v>
      </c>
      <c r="E112" s="197" t="s">
        <v>2292</v>
      </c>
      <c r="F112" s="197" t="s">
        <v>2292</v>
      </c>
      <c r="G112" s="197" t="s">
        <v>2499</v>
      </c>
      <c r="H112" s="198" t="s">
        <v>2500</v>
      </c>
      <c r="I112" s="199" t="s">
        <v>2501</v>
      </c>
      <c r="J112" s="200">
        <v>0</v>
      </c>
      <c r="K112" s="200">
        <v>0</v>
      </c>
      <c r="L112" s="201">
        <v>0</v>
      </c>
      <c r="M112" s="201"/>
      <c r="N112" s="201"/>
      <c r="O112" s="226"/>
    </row>
    <row r="113" spans="2:15" x14ac:dyDescent="0.2">
      <c r="B113" s="196" t="s">
        <v>580</v>
      </c>
      <c r="C113" s="197" t="s">
        <v>2288</v>
      </c>
      <c r="D113" s="197" t="s">
        <v>2304</v>
      </c>
      <c r="E113" s="197" t="s">
        <v>2292</v>
      </c>
      <c r="F113" s="197" t="s">
        <v>2292</v>
      </c>
      <c r="G113" s="197" t="s">
        <v>2502</v>
      </c>
      <c r="H113" s="198" t="s">
        <v>2503</v>
      </c>
      <c r="I113" s="199" t="s">
        <v>2504</v>
      </c>
      <c r="J113" s="200">
        <v>0</v>
      </c>
      <c r="K113" s="200">
        <v>0</v>
      </c>
      <c r="L113" s="201">
        <v>0</v>
      </c>
      <c r="M113" s="201"/>
      <c r="N113" s="201"/>
      <c r="O113" s="226"/>
    </row>
    <row r="114" spans="2:15" x14ac:dyDescent="0.2">
      <c r="B114" s="196" t="s">
        <v>580</v>
      </c>
      <c r="C114" s="197" t="s">
        <v>2288</v>
      </c>
      <c r="D114" s="197" t="s">
        <v>2304</v>
      </c>
      <c r="E114" s="197" t="s">
        <v>2292</v>
      </c>
      <c r="F114" s="197" t="s">
        <v>2292</v>
      </c>
      <c r="G114" s="197" t="s">
        <v>2334</v>
      </c>
      <c r="H114" s="198" t="s">
        <v>2505</v>
      </c>
      <c r="I114" s="199" t="s">
        <v>2506</v>
      </c>
      <c r="J114" s="200">
        <v>0</v>
      </c>
      <c r="K114" s="200">
        <v>0</v>
      </c>
      <c r="L114" s="201">
        <v>0</v>
      </c>
      <c r="M114" s="201"/>
      <c r="N114" s="201"/>
      <c r="O114" s="226"/>
    </row>
    <row r="115" spans="2:15" x14ac:dyDescent="0.2">
      <c r="B115" s="196" t="s">
        <v>157</v>
      </c>
      <c r="C115" s="197" t="s">
        <v>2288</v>
      </c>
      <c r="D115" s="197" t="s">
        <v>2304</v>
      </c>
      <c r="E115" s="197" t="s">
        <v>2292</v>
      </c>
      <c r="F115" s="197" t="s">
        <v>2310</v>
      </c>
      <c r="G115" s="197" t="s">
        <v>2289</v>
      </c>
      <c r="H115" s="198" t="s">
        <v>2507</v>
      </c>
      <c r="I115" s="199" t="s">
        <v>2508</v>
      </c>
      <c r="J115" s="200"/>
      <c r="K115" s="200"/>
      <c r="L115" s="201"/>
      <c r="M115" s="201"/>
      <c r="N115" s="201"/>
      <c r="O115" s="226"/>
    </row>
    <row r="116" spans="2:15" x14ac:dyDescent="0.2">
      <c r="B116" s="196" t="s">
        <v>157</v>
      </c>
      <c r="C116" s="197" t="s">
        <v>2288</v>
      </c>
      <c r="D116" s="197" t="s">
        <v>2304</v>
      </c>
      <c r="E116" s="197" t="s">
        <v>2292</v>
      </c>
      <c r="F116" s="197" t="s">
        <v>2310</v>
      </c>
      <c r="G116" s="197" t="s">
        <v>2292</v>
      </c>
      <c r="H116" s="198" t="s">
        <v>2509</v>
      </c>
      <c r="I116" s="199" t="s">
        <v>2510</v>
      </c>
      <c r="J116" s="200">
        <v>640.82000000000005</v>
      </c>
      <c r="K116" s="200">
        <v>32116.97</v>
      </c>
      <c r="L116" s="201">
        <v>-31476.15</v>
      </c>
      <c r="M116" s="201"/>
      <c r="N116" s="201"/>
      <c r="O116" s="226"/>
    </row>
    <row r="117" spans="2:15" x14ac:dyDescent="0.2">
      <c r="B117" s="196" t="s">
        <v>157</v>
      </c>
      <c r="C117" s="197" t="s">
        <v>2288</v>
      </c>
      <c r="D117" s="197" t="s">
        <v>2304</v>
      </c>
      <c r="E117" s="197" t="s">
        <v>2292</v>
      </c>
      <c r="F117" s="197" t="s">
        <v>2310</v>
      </c>
      <c r="G117" s="197" t="s">
        <v>2310</v>
      </c>
      <c r="H117" s="198" t="s">
        <v>2511</v>
      </c>
      <c r="I117" s="199" t="s">
        <v>2512</v>
      </c>
      <c r="J117" s="200">
        <v>0</v>
      </c>
      <c r="K117" s="200">
        <v>0</v>
      </c>
      <c r="L117" s="201">
        <v>0</v>
      </c>
      <c r="M117" s="201"/>
      <c r="N117" s="201"/>
      <c r="O117" s="226"/>
    </row>
    <row r="118" spans="2:15" x14ac:dyDescent="0.2">
      <c r="B118" s="196" t="s">
        <v>157</v>
      </c>
      <c r="C118" s="197" t="s">
        <v>2288</v>
      </c>
      <c r="D118" s="197" t="s">
        <v>2304</v>
      </c>
      <c r="E118" s="197" t="s">
        <v>2292</v>
      </c>
      <c r="F118" s="197" t="s">
        <v>2310</v>
      </c>
      <c r="G118" s="197" t="s">
        <v>2301</v>
      </c>
      <c r="H118" s="198">
        <v>404010203</v>
      </c>
      <c r="I118" s="199" t="s">
        <v>2513</v>
      </c>
      <c r="J118" s="200">
        <v>1421.15</v>
      </c>
      <c r="K118" s="200">
        <v>5581.05</v>
      </c>
      <c r="L118" s="201">
        <v>-4159.8999999999996</v>
      </c>
      <c r="M118" s="201"/>
      <c r="N118" s="201"/>
      <c r="O118" s="226"/>
    </row>
    <row r="119" spans="2:15" x14ac:dyDescent="0.2">
      <c r="B119" s="196" t="s">
        <v>2001</v>
      </c>
      <c r="C119" s="197" t="s">
        <v>2288</v>
      </c>
      <c r="D119" s="197" t="s">
        <v>2304</v>
      </c>
      <c r="E119" s="197" t="s">
        <v>2292</v>
      </c>
      <c r="F119" s="197" t="s">
        <v>2301</v>
      </c>
      <c r="G119" s="197" t="s">
        <v>2289</v>
      </c>
      <c r="H119" s="198" t="s">
        <v>2514</v>
      </c>
      <c r="I119" s="199" t="s">
        <v>2515</v>
      </c>
      <c r="J119" s="200"/>
      <c r="K119" s="200"/>
      <c r="L119" s="201"/>
      <c r="M119" s="201"/>
      <c r="N119" s="201"/>
      <c r="O119" s="226"/>
    </row>
    <row r="120" spans="2:15" x14ac:dyDescent="0.2">
      <c r="B120" s="196" t="s">
        <v>63</v>
      </c>
      <c r="C120" s="197" t="s">
        <v>2288</v>
      </c>
      <c r="D120" s="197" t="s">
        <v>2304</v>
      </c>
      <c r="E120" s="197" t="s">
        <v>2292</v>
      </c>
      <c r="F120" s="197" t="s">
        <v>2301</v>
      </c>
      <c r="G120" s="197" t="s">
        <v>2292</v>
      </c>
      <c r="H120" s="198" t="s">
        <v>2516</v>
      </c>
      <c r="I120" s="199" t="s">
        <v>2517</v>
      </c>
      <c r="J120" s="200">
        <v>0</v>
      </c>
      <c r="K120" s="200">
        <v>300226</v>
      </c>
      <c r="L120" s="201">
        <v>-300226</v>
      </c>
      <c r="M120" s="201"/>
      <c r="N120" s="201"/>
      <c r="O120" s="226"/>
    </row>
    <row r="121" spans="2:15" x14ac:dyDescent="0.2">
      <c r="B121" s="196" t="s">
        <v>72</v>
      </c>
      <c r="C121" s="197" t="s">
        <v>2288</v>
      </c>
      <c r="D121" s="197" t="s">
        <v>2304</v>
      </c>
      <c r="E121" s="197" t="s">
        <v>2292</v>
      </c>
      <c r="F121" s="197" t="s">
        <v>2301</v>
      </c>
      <c r="G121" s="197" t="s">
        <v>2310</v>
      </c>
      <c r="H121" s="198" t="s">
        <v>2518</v>
      </c>
      <c r="I121" s="199" t="s">
        <v>2519</v>
      </c>
      <c r="J121" s="200">
        <v>0</v>
      </c>
      <c r="K121" s="200">
        <v>20828</v>
      </c>
      <c r="L121" s="201">
        <v>-20828</v>
      </c>
      <c r="M121" s="201"/>
      <c r="N121" s="201"/>
      <c r="O121" s="226"/>
    </row>
    <row r="122" spans="2:15" x14ac:dyDescent="0.2">
      <c r="B122" s="196" t="s">
        <v>82</v>
      </c>
      <c r="C122" s="197" t="s">
        <v>2288</v>
      </c>
      <c r="D122" s="197" t="s">
        <v>2304</v>
      </c>
      <c r="E122" s="197" t="s">
        <v>2292</v>
      </c>
      <c r="F122" s="197" t="s">
        <v>2301</v>
      </c>
      <c r="G122" s="197" t="s">
        <v>2520</v>
      </c>
      <c r="H122" s="198">
        <v>404010324</v>
      </c>
      <c r="I122" s="199" t="s">
        <v>2521</v>
      </c>
      <c r="J122" s="200">
        <v>0</v>
      </c>
      <c r="K122" s="200">
        <v>54671</v>
      </c>
      <c r="L122" s="201">
        <v>-54671</v>
      </c>
      <c r="M122" s="201"/>
      <c r="N122" s="201"/>
      <c r="O122" s="226"/>
    </row>
    <row r="123" spans="2:15" x14ac:dyDescent="0.2">
      <c r="B123" s="196" t="s">
        <v>588</v>
      </c>
      <c r="C123" s="197" t="s">
        <v>2288</v>
      </c>
      <c r="D123" s="197" t="s">
        <v>2304</v>
      </c>
      <c r="E123" s="197" t="s">
        <v>2292</v>
      </c>
      <c r="F123" s="197" t="s">
        <v>2301</v>
      </c>
      <c r="G123" s="197" t="s">
        <v>2301</v>
      </c>
      <c r="H123" s="198" t="s">
        <v>2522</v>
      </c>
      <c r="I123" s="199" t="s">
        <v>2523</v>
      </c>
      <c r="J123" s="200">
        <v>0</v>
      </c>
      <c r="K123" s="200">
        <v>0</v>
      </c>
      <c r="L123" s="201">
        <v>0</v>
      </c>
      <c r="M123" s="201"/>
      <c r="N123" s="201"/>
      <c r="O123" s="226"/>
    </row>
    <row r="124" spans="2:15" x14ac:dyDescent="0.2">
      <c r="B124" s="196" t="s">
        <v>91</v>
      </c>
      <c r="C124" s="197" t="s">
        <v>2288</v>
      </c>
      <c r="D124" s="197" t="s">
        <v>2304</v>
      </c>
      <c r="E124" s="197" t="s">
        <v>2292</v>
      </c>
      <c r="F124" s="197" t="s">
        <v>2301</v>
      </c>
      <c r="G124" s="197" t="s">
        <v>2304</v>
      </c>
      <c r="H124" s="198" t="s">
        <v>2524</v>
      </c>
      <c r="I124" s="199" t="s">
        <v>2525</v>
      </c>
      <c r="J124" s="200">
        <v>0</v>
      </c>
      <c r="K124" s="200">
        <v>19905</v>
      </c>
      <c r="L124" s="201">
        <v>-19905</v>
      </c>
      <c r="M124" s="201"/>
      <c r="N124" s="201"/>
      <c r="O124" s="226"/>
    </row>
    <row r="125" spans="2:15" x14ac:dyDescent="0.2">
      <c r="B125" s="196" t="s">
        <v>91</v>
      </c>
      <c r="C125" s="197" t="s">
        <v>2288</v>
      </c>
      <c r="D125" s="197" t="s">
        <v>2304</v>
      </c>
      <c r="E125" s="197" t="s">
        <v>2292</v>
      </c>
      <c r="F125" s="197" t="s">
        <v>2301</v>
      </c>
      <c r="G125" s="197" t="s">
        <v>2526</v>
      </c>
      <c r="H125" s="198">
        <v>404010323</v>
      </c>
      <c r="I125" s="199" t="s">
        <v>2527</v>
      </c>
      <c r="J125" s="200">
        <v>0</v>
      </c>
      <c r="K125" s="200">
        <v>1198</v>
      </c>
      <c r="L125" s="201">
        <v>-1198</v>
      </c>
      <c r="M125" s="201"/>
      <c r="N125" s="201"/>
      <c r="O125" s="226"/>
    </row>
    <row r="126" spans="2:15" x14ac:dyDescent="0.2">
      <c r="B126" s="196" t="s">
        <v>591</v>
      </c>
      <c r="C126" s="197" t="s">
        <v>2288</v>
      </c>
      <c r="D126" s="197" t="s">
        <v>2304</v>
      </c>
      <c r="E126" s="197" t="s">
        <v>2292</v>
      </c>
      <c r="F126" s="197" t="s">
        <v>2301</v>
      </c>
      <c r="G126" s="197" t="s">
        <v>2306</v>
      </c>
      <c r="H126" s="198" t="s">
        <v>2528</v>
      </c>
      <c r="I126" s="199" t="s">
        <v>2529</v>
      </c>
      <c r="J126" s="200">
        <v>0</v>
      </c>
      <c r="K126" s="200">
        <v>21029</v>
      </c>
      <c r="L126" s="201">
        <v>-21029</v>
      </c>
      <c r="M126" s="201"/>
      <c r="N126" s="201"/>
      <c r="O126" s="226"/>
    </row>
    <row r="127" spans="2:15" x14ac:dyDescent="0.2">
      <c r="B127" s="196" t="s">
        <v>593</v>
      </c>
      <c r="C127" s="197" t="s">
        <v>2288</v>
      </c>
      <c r="D127" s="197" t="s">
        <v>2304</v>
      </c>
      <c r="E127" s="197" t="s">
        <v>2292</v>
      </c>
      <c r="F127" s="197" t="s">
        <v>2301</v>
      </c>
      <c r="G127" s="197" t="s">
        <v>2308</v>
      </c>
      <c r="H127" s="198" t="s">
        <v>2530</v>
      </c>
      <c r="I127" s="199" t="s">
        <v>2531</v>
      </c>
      <c r="J127" s="200">
        <v>0</v>
      </c>
      <c r="K127" s="200">
        <v>81736.5</v>
      </c>
      <c r="L127" s="201">
        <v>-81736.5</v>
      </c>
      <c r="M127" s="201"/>
      <c r="N127" s="201"/>
      <c r="O127" s="226"/>
    </row>
    <row r="128" spans="2:15" x14ac:dyDescent="0.2">
      <c r="B128" s="196" t="s">
        <v>595</v>
      </c>
      <c r="C128" s="197" t="s">
        <v>2288</v>
      </c>
      <c r="D128" s="197" t="s">
        <v>2304</v>
      </c>
      <c r="E128" s="197" t="s">
        <v>2292</v>
      </c>
      <c r="F128" s="197" t="s">
        <v>2301</v>
      </c>
      <c r="G128" s="197" t="s">
        <v>2369</v>
      </c>
      <c r="H128" s="198" t="s">
        <v>2532</v>
      </c>
      <c r="I128" s="199" t="s">
        <v>2533</v>
      </c>
      <c r="J128" s="200">
        <v>0</v>
      </c>
      <c r="K128" s="200">
        <v>0</v>
      </c>
      <c r="L128" s="201">
        <v>0</v>
      </c>
      <c r="M128" s="201"/>
      <c r="N128" s="201"/>
      <c r="O128" s="226"/>
    </row>
    <row r="129" spans="2:15" x14ac:dyDescent="0.2">
      <c r="B129" s="196" t="s">
        <v>104</v>
      </c>
      <c r="C129" s="197" t="s">
        <v>2288</v>
      </c>
      <c r="D129" s="197" t="s">
        <v>2304</v>
      </c>
      <c r="E129" s="197" t="s">
        <v>2292</v>
      </c>
      <c r="F129" s="197" t="s">
        <v>2301</v>
      </c>
      <c r="G129" s="197" t="s">
        <v>2372</v>
      </c>
      <c r="H129" s="198" t="s">
        <v>2534</v>
      </c>
      <c r="I129" s="199" t="s">
        <v>2535</v>
      </c>
      <c r="J129" s="200">
        <v>0</v>
      </c>
      <c r="K129" s="200">
        <v>0</v>
      </c>
      <c r="L129" s="201">
        <v>0</v>
      </c>
      <c r="M129" s="201"/>
      <c r="N129" s="201"/>
      <c r="O129" s="226"/>
    </row>
    <row r="130" spans="2:15" x14ac:dyDescent="0.2">
      <c r="B130" s="196" t="s">
        <v>598</v>
      </c>
      <c r="C130" s="197" t="s">
        <v>2288</v>
      </c>
      <c r="D130" s="197" t="s">
        <v>2304</v>
      </c>
      <c r="E130" s="197" t="s">
        <v>2292</v>
      </c>
      <c r="F130" s="197" t="s">
        <v>2301</v>
      </c>
      <c r="G130" s="197" t="s">
        <v>2499</v>
      </c>
      <c r="H130" s="198" t="s">
        <v>2536</v>
      </c>
      <c r="I130" s="199" t="s">
        <v>2537</v>
      </c>
      <c r="J130" s="200">
        <v>0</v>
      </c>
      <c r="K130" s="200">
        <v>0</v>
      </c>
      <c r="L130" s="201">
        <v>0</v>
      </c>
      <c r="M130" s="201"/>
      <c r="N130" s="201"/>
      <c r="O130" s="226"/>
    </row>
    <row r="131" spans="2:15" x14ac:dyDescent="0.2">
      <c r="B131" s="196" t="s">
        <v>600</v>
      </c>
      <c r="C131" s="197" t="s">
        <v>2288</v>
      </c>
      <c r="D131" s="197" t="s">
        <v>2304</v>
      </c>
      <c r="E131" s="197" t="s">
        <v>2292</v>
      </c>
      <c r="F131" s="197" t="s">
        <v>2301</v>
      </c>
      <c r="G131" s="197" t="s">
        <v>2502</v>
      </c>
      <c r="H131" s="198" t="s">
        <v>2538</v>
      </c>
      <c r="I131" s="199" t="s">
        <v>2539</v>
      </c>
      <c r="J131" s="200">
        <v>0</v>
      </c>
      <c r="K131" s="200">
        <v>0</v>
      </c>
      <c r="L131" s="201">
        <v>0</v>
      </c>
      <c r="M131" s="201"/>
      <c r="N131" s="201"/>
      <c r="O131" s="226"/>
    </row>
    <row r="132" spans="2:15" x14ac:dyDescent="0.2">
      <c r="B132" s="196" t="s">
        <v>73</v>
      </c>
      <c r="C132" s="197" t="s">
        <v>2288</v>
      </c>
      <c r="D132" s="197" t="s">
        <v>2304</v>
      </c>
      <c r="E132" s="197" t="s">
        <v>2292</v>
      </c>
      <c r="F132" s="197" t="s">
        <v>2301</v>
      </c>
      <c r="G132" s="197" t="s">
        <v>2484</v>
      </c>
      <c r="H132" s="198" t="s">
        <v>2540</v>
      </c>
      <c r="I132" s="199" t="s">
        <v>2541</v>
      </c>
      <c r="J132" s="200">
        <v>0</v>
      </c>
      <c r="K132" s="200">
        <v>0</v>
      </c>
      <c r="L132" s="201">
        <v>0</v>
      </c>
      <c r="M132" s="201"/>
      <c r="N132" s="201"/>
      <c r="O132" s="226"/>
    </row>
    <row r="133" spans="2:15" x14ac:dyDescent="0.2">
      <c r="B133" s="196" t="s">
        <v>1476</v>
      </c>
      <c r="C133" s="197" t="s">
        <v>2288</v>
      </c>
      <c r="D133" s="197" t="s">
        <v>2304</v>
      </c>
      <c r="E133" s="197" t="s">
        <v>2292</v>
      </c>
      <c r="F133" s="197" t="s">
        <v>2301</v>
      </c>
      <c r="G133" s="197" t="s">
        <v>2471</v>
      </c>
      <c r="H133" s="198" t="s">
        <v>2542</v>
      </c>
      <c r="I133" s="199" t="s">
        <v>4645</v>
      </c>
      <c r="J133" s="200">
        <v>0</v>
      </c>
      <c r="K133" s="200">
        <v>0</v>
      </c>
      <c r="L133" s="201">
        <v>0</v>
      </c>
      <c r="M133" s="201"/>
      <c r="N133" s="201"/>
      <c r="O133" s="226"/>
    </row>
    <row r="134" spans="2:15" x14ac:dyDescent="0.2">
      <c r="B134" s="196" t="s">
        <v>107</v>
      </c>
      <c r="C134" s="197" t="s">
        <v>2288</v>
      </c>
      <c r="D134" s="197" t="s">
        <v>2304</v>
      </c>
      <c r="E134" s="197" t="s">
        <v>2292</v>
      </c>
      <c r="F134" s="197" t="s">
        <v>2301</v>
      </c>
      <c r="G134" s="197" t="s">
        <v>2328</v>
      </c>
      <c r="H134" s="198" t="s">
        <v>2543</v>
      </c>
      <c r="I134" s="199" t="s">
        <v>2544</v>
      </c>
      <c r="J134" s="200">
        <v>0</v>
      </c>
      <c r="K134" s="200">
        <v>0</v>
      </c>
      <c r="L134" s="201">
        <v>0</v>
      </c>
      <c r="M134" s="201"/>
      <c r="N134" s="201"/>
      <c r="O134" s="226"/>
    </row>
    <row r="135" spans="2:15" x14ac:dyDescent="0.2">
      <c r="B135" s="196" t="s">
        <v>107</v>
      </c>
      <c r="C135" s="197" t="s">
        <v>2288</v>
      </c>
      <c r="D135" s="197" t="s">
        <v>2304</v>
      </c>
      <c r="E135" s="197" t="s">
        <v>2292</v>
      </c>
      <c r="F135" s="197" t="s">
        <v>2301</v>
      </c>
      <c r="G135" s="197" t="s">
        <v>2331</v>
      </c>
      <c r="H135" s="198" t="s">
        <v>2545</v>
      </c>
      <c r="I135" s="199" t="s">
        <v>2546</v>
      </c>
      <c r="J135" s="200">
        <v>0</v>
      </c>
      <c r="K135" s="200">
        <v>0</v>
      </c>
      <c r="L135" s="201">
        <v>0</v>
      </c>
      <c r="M135" s="201"/>
      <c r="N135" s="201"/>
      <c r="O135" s="226"/>
    </row>
    <row r="136" spans="2:15" x14ac:dyDescent="0.2">
      <c r="B136" s="196" t="s">
        <v>107</v>
      </c>
      <c r="C136" s="197" t="s">
        <v>2288</v>
      </c>
      <c r="D136" s="197" t="s">
        <v>2304</v>
      </c>
      <c r="E136" s="197" t="s">
        <v>2292</v>
      </c>
      <c r="F136" s="197" t="s">
        <v>2301</v>
      </c>
      <c r="G136" s="197" t="s">
        <v>2354</v>
      </c>
      <c r="H136" s="198" t="s">
        <v>2547</v>
      </c>
      <c r="I136" s="199" t="s">
        <v>2548</v>
      </c>
      <c r="J136" s="200">
        <v>0</v>
      </c>
      <c r="K136" s="200">
        <v>0</v>
      </c>
      <c r="L136" s="201">
        <v>0</v>
      </c>
      <c r="M136" s="201"/>
      <c r="N136" s="201"/>
      <c r="O136" s="226"/>
    </row>
    <row r="137" spans="2:15" x14ac:dyDescent="0.2">
      <c r="B137" s="196" t="s">
        <v>107</v>
      </c>
      <c r="C137" s="197" t="s">
        <v>2288</v>
      </c>
      <c r="D137" s="197" t="s">
        <v>2304</v>
      </c>
      <c r="E137" s="197" t="s">
        <v>2292</v>
      </c>
      <c r="F137" s="197" t="s">
        <v>2301</v>
      </c>
      <c r="G137" s="197" t="s">
        <v>2381</v>
      </c>
      <c r="H137" s="198" t="s">
        <v>2549</v>
      </c>
      <c r="I137" s="199" t="s">
        <v>2550</v>
      </c>
      <c r="J137" s="200">
        <v>0</v>
      </c>
      <c r="K137" s="200">
        <v>0</v>
      </c>
      <c r="L137" s="201">
        <v>0</v>
      </c>
      <c r="M137" s="201"/>
      <c r="N137" s="201"/>
      <c r="O137" s="226"/>
    </row>
    <row r="138" spans="2:15" x14ac:dyDescent="0.2">
      <c r="B138" s="196" t="s">
        <v>107</v>
      </c>
      <c r="C138" s="197" t="s">
        <v>2288</v>
      </c>
      <c r="D138" s="197" t="s">
        <v>2304</v>
      </c>
      <c r="E138" s="197" t="s">
        <v>2292</v>
      </c>
      <c r="F138" s="197" t="s">
        <v>2301</v>
      </c>
      <c r="G138" s="197" t="s">
        <v>2487</v>
      </c>
      <c r="H138" s="198" t="s">
        <v>2551</v>
      </c>
      <c r="I138" s="199" t="s">
        <v>2552</v>
      </c>
      <c r="J138" s="200">
        <v>0</v>
      </c>
      <c r="K138" s="200">
        <v>0</v>
      </c>
      <c r="L138" s="201">
        <v>0</v>
      </c>
      <c r="M138" s="201"/>
      <c r="N138" s="201"/>
      <c r="O138" s="226"/>
    </row>
    <row r="139" spans="2:15" x14ac:dyDescent="0.2">
      <c r="B139" s="196" t="s">
        <v>107</v>
      </c>
      <c r="C139" s="197" t="s">
        <v>2288</v>
      </c>
      <c r="D139" s="197" t="s">
        <v>2304</v>
      </c>
      <c r="E139" s="197" t="s">
        <v>2292</v>
      </c>
      <c r="F139" s="197" t="s">
        <v>2301</v>
      </c>
      <c r="G139" s="197" t="s">
        <v>2496</v>
      </c>
      <c r="H139" s="202" t="s">
        <v>2553</v>
      </c>
      <c r="I139" s="203" t="s">
        <v>2554</v>
      </c>
      <c r="J139" s="204">
        <v>0</v>
      </c>
      <c r="K139" s="204">
        <v>0</v>
      </c>
      <c r="L139" s="197">
        <v>0</v>
      </c>
      <c r="M139" s="197"/>
      <c r="N139" s="197"/>
      <c r="O139" s="227"/>
    </row>
    <row r="140" spans="2:15" x14ac:dyDescent="0.2">
      <c r="B140" s="196" t="s">
        <v>107</v>
      </c>
      <c r="C140" s="197" t="s">
        <v>2288</v>
      </c>
      <c r="D140" s="197" t="s">
        <v>2304</v>
      </c>
      <c r="E140" s="197" t="s">
        <v>2292</v>
      </c>
      <c r="F140" s="197" t="s">
        <v>2301</v>
      </c>
      <c r="G140" s="197" t="s">
        <v>2481</v>
      </c>
      <c r="H140" s="202" t="s">
        <v>2555</v>
      </c>
      <c r="I140" s="203" t="s">
        <v>2556</v>
      </c>
      <c r="J140" s="204">
        <v>0</v>
      </c>
      <c r="K140" s="204">
        <v>0</v>
      </c>
      <c r="L140" s="197">
        <v>0</v>
      </c>
      <c r="M140" s="197"/>
      <c r="N140" s="197"/>
      <c r="O140" s="227"/>
    </row>
    <row r="141" spans="2:15" x14ac:dyDescent="0.2">
      <c r="B141" s="196" t="s">
        <v>1479</v>
      </c>
      <c r="C141" s="197" t="s">
        <v>2288</v>
      </c>
      <c r="D141" s="197" t="s">
        <v>2304</v>
      </c>
      <c r="E141" s="197" t="s">
        <v>2292</v>
      </c>
      <c r="F141" s="197" t="s">
        <v>2301</v>
      </c>
      <c r="G141" s="197" t="s">
        <v>2465</v>
      </c>
      <c r="H141" s="202" t="s">
        <v>2557</v>
      </c>
      <c r="I141" s="203" t="s">
        <v>2558</v>
      </c>
      <c r="J141" s="204">
        <v>0</v>
      </c>
      <c r="K141" s="204">
        <v>0</v>
      </c>
      <c r="L141" s="197">
        <v>0</v>
      </c>
      <c r="M141" s="197"/>
      <c r="N141" s="197"/>
      <c r="O141" s="227"/>
    </row>
    <row r="142" spans="2:15" x14ac:dyDescent="0.2">
      <c r="B142" s="196" t="s">
        <v>1481</v>
      </c>
      <c r="C142" s="197" t="s">
        <v>2288</v>
      </c>
      <c r="D142" s="197" t="s">
        <v>2304</v>
      </c>
      <c r="E142" s="197" t="s">
        <v>2292</v>
      </c>
      <c r="F142" s="197" t="s">
        <v>2301</v>
      </c>
      <c r="G142" s="197" t="s">
        <v>2559</v>
      </c>
      <c r="H142" s="202" t="s">
        <v>2560</v>
      </c>
      <c r="I142" s="203" t="s">
        <v>2561</v>
      </c>
      <c r="J142" s="204">
        <v>0</v>
      </c>
      <c r="K142" s="204">
        <v>0</v>
      </c>
      <c r="L142" s="197">
        <v>0</v>
      </c>
      <c r="M142" s="197"/>
      <c r="N142" s="197"/>
      <c r="O142" s="227"/>
    </row>
    <row r="143" spans="2:15" x14ac:dyDescent="0.2">
      <c r="B143" s="196" t="s">
        <v>160</v>
      </c>
      <c r="C143" s="197" t="s">
        <v>2288</v>
      </c>
      <c r="D143" s="197" t="s">
        <v>2304</v>
      </c>
      <c r="E143" s="197" t="s">
        <v>2292</v>
      </c>
      <c r="F143" s="197" t="s">
        <v>2301</v>
      </c>
      <c r="G143" s="197" t="s">
        <v>2334</v>
      </c>
      <c r="H143" s="202" t="s">
        <v>2562</v>
      </c>
      <c r="I143" s="203" t="s">
        <v>2563</v>
      </c>
      <c r="J143" s="204">
        <v>0</v>
      </c>
      <c r="K143" s="204">
        <v>216824.2</v>
      </c>
      <c r="L143" s="197">
        <v>-216824.2</v>
      </c>
      <c r="M143" s="197"/>
      <c r="N143" s="197"/>
      <c r="O143" s="227"/>
    </row>
    <row r="144" spans="2:15" x14ac:dyDescent="0.2">
      <c r="B144" s="196" t="s">
        <v>163</v>
      </c>
      <c r="C144" s="197" t="s">
        <v>2288</v>
      </c>
      <c r="D144" s="197" t="s">
        <v>2304</v>
      </c>
      <c r="E144" s="197" t="s">
        <v>2292</v>
      </c>
      <c r="F144" s="197" t="s">
        <v>2301</v>
      </c>
      <c r="G144" s="197" t="s">
        <v>2564</v>
      </c>
      <c r="H144" s="202">
        <v>404010325</v>
      </c>
      <c r="I144" s="203" t="s">
        <v>2565</v>
      </c>
      <c r="J144" s="204">
        <v>0</v>
      </c>
      <c r="K144" s="204">
        <v>0</v>
      </c>
      <c r="L144" s="197">
        <v>0</v>
      </c>
      <c r="M144" s="197"/>
      <c r="N144" s="197"/>
      <c r="O144" s="227"/>
    </row>
    <row r="145" spans="2:15" x14ac:dyDescent="0.2">
      <c r="B145" s="196" t="s">
        <v>170</v>
      </c>
      <c r="C145" s="197" t="s">
        <v>2288</v>
      </c>
      <c r="D145" s="197" t="s">
        <v>2304</v>
      </c>
      <c r="E145" s="197" t="s">
        <v>2292</v>
      </c>
      <c r="F145" s="197" t="s">
        <v>2301</v>
      </c>
      <c r="G145" s="197" t="s">
        <v>2566</v>
      </c>
      <c r="H145" s="202">
        <v>404010326</v>
      </c>
      <c r="I145" s="203" t="s">
        <v>171</v>
      </c>
      <c r="J145" s="204">
        <v>0</v>
      </c>
      <c r="K145" s="204">
        <v>0</v>
      </c>
      <c r="L145" s="197">
        <v>0</v>
      </c>
      <c r="M145" s="197"/>
      <c r="N145" s="197"/>
      <c r="O145" s="227"/>
    </row>
    <row r="146" spans="2:15" x14ac:dyDescent="0.2">
      <c r="B146" s="196" t="s">
        <v>2005</v>
      </c>
      <c r="C146" s="197" t="s">
        <v>2288</v>
      </c>
      <c r="D146" s="197" t="s">
        <v>2304</v>
      </c>
      <c r="E146" s="197" t="s">
        <v>2310</v>
      </c>
      <c r="F146" s="197" t="s">
        <v>2289</v>
      </c>
      <c r="G146" s="197" t="s">
        <v>2289</v>
      </c>
      <c r="H146" s="202" t="s">
        <v>2567</v>
      </c>
      <c r="I146" s="203" t="s">
        <v>2568</v>
      </c>
      <c r="J146" s="204"/>
      <c r="K146" s="204"/>
      <c r="L146" s="197"/>
      <c r="M146" s="197"/>
      <c r="N146" s="197"/>
      <c r="O146" s="227"/>
    </row>
    <row r="147" spans="2:15" x14ac:dyDescent="0.2">
      <c r="B147" s="196" t="s">
        <v>64</v>
      </c>
      <c r="C147" s="197" t="s">
        <v>2288</v>
      </c>
      <c r="D147" s="197" t="s">
        <v>2304</v>
      </c>
      <c r="E147" s="197" t="s">
        <v>2310</v>
      </c>
      <c r="F147" s="197" t="s">
        <v>2292</v>
      </c>
      <c r="G147" s="197" t="s">
        <v>2289</v>
      </c>
      <c r="H147" s="202" t="s">
        <v>2569</v>
      </c>
      <c r="I147" s="203" t="s">
        <v>2570</v>
      </c>
      <c r="J147" s="204"/>
      <c r="K147" s="204"/>
      <c r="L147" s="197"/>
      <c r="M147" s="197"/>
      <c r="N147" s="197"/>
      <c r="O147" s="227"/>
    </row>
    <row r="148" spans="2:15" x14ac:dyDescent="0.2">
      <c r="B148" s="196" t="s">
        <v>64</v>
      </c>
      <c r="C148" s="197" t="s">
        <v>2288</v>
      </c>
      <c r="D148" s="197" t="s">
        <v>2304</v>
      </c>
      <c r="E148" s="197" t="s">
        <v>2310</v>
      </c>
      <c r="F148" s="197" t="s">
        <v>2292</v>
      </c>
      <c r="G148" s="197" t="s">
        <v>2292</v>
      </c>
      <c r="H148" s="202" t="s">
        <v>2571</v>
      </c>
      <c r="I148" s="203" t="s">
        <v>2570</v>
      </c>
      <c r="J148" s="204">
        <v>0</v>
      </c>
      <c r="K148" s="204">
        <v>748335</v>
      </c>
      <c r="L148" s="197">
        <v>-748335</v>
      </c>
      <c r="M148" s="197"/>
      <c r="N148" s="197"/>
      <c r="O148" s="227"/>
    </row>
    <row r="149" spans="2:15" x14ac:dyDescent="0.2">
      <c r="B149" s="196" t="s">
        <v>74</v>
      </c>
      <c r="C149" s="197" t="s">
        <v>2288</v>
      </c>
      <c r="D149" s="197" t="s">
        <v>2304</v>
      </c>
      <c r="E149" s="197" t="s">
        <v>2310</v>
      </c>
      <c r="F149" s="197" t="s">
        <v>2310</v>
      </c>
      <c r="G149" s="197" t="s">
        <v>2289</v>
      </c>
      <c r="H149" s="202" t="s">
        <v>2572</v>
      </c>
      <c r="I149" s="203" t="s">
        <v>2573</v>
      </c>
      <c r="J149" s="204"/>
      <c r="K149" s="204"/>
      <c r="L149" s="197"/>
      <c r="M149" s="197"/>
      <c r="N149" s="197"/>
      <c r="O149" s="227"/>
    </row>
    <row r="150" spans="2:15" x14ac:dyDescent="0.2">
      <c r="B150" s="196" t="s">
        <v>74</v>
      </c>
      <c r="C150" s="197" t="s">
        <v>2288</v>
      </c>
      <c r="D150" s="197" t="s">
        <v>2304</v>
      </c>
      <c r="E150" s="197" t="s">
        <v>2310</v>
      </c>
      <c r="F150" s="197" t="s">
        <v>2310</v>
      </c>
      <c r="G150" s="197" t="s">
        <v>2292</v>
      </c>
      <c r="H150" s="202" t="s">
        <v>2574</v>
      </c>
      <c r="I150" s="203" t="s">
        <v>2573</v>
      </c>
      <c r="J150" s="204">
        <v>0</v>
      </c>
      <c r="K150" s="204">
        <v>42475</v>
      </c>
      <c r="L150" s="197">
        <v>-42475</v>
      </c>
      <c r="M150" s="197"/>
      <c r="N150" s="197"/>
      <c r="O150" s="227"/>
    </row>
    <row r="151" spans="2:15" x14ac:dyDescent="0.2">
      <c r="B151" s="196" t="s">
        <v>83</v>
      </c>
      <c r="C151" s="197" t="s">
        <v>2288</v>
      </c>
      <c r="D151" s="197" t="s">
        <v>2304</v>
      </c>
      <c r="E151" s="197" t="s">
        <v>2310</v>
      </c>
      <c r="F151" s="197" t="s">
        <v>2306</v>
      </c>
      <c r="G151" s="197" t="s">
        <v>2289</v>
      </c>
      <c r="H151" s="202">
        <v>404020500</v>
      </c>
      <c r="I151" s="203" t="s">
        <v>2575</v>
      </c>
      <c r="J151" s="204"/>
      <c r="K151" s="204"/>
      <c r="L151" s="197"/>
      <c r="M151" s="197"/>
      <c r="N151" s="197"/>
      <c r="O151" s="227"/>
    </row>
    <row r="152" spans="2:15" x14ac:dyDescent="0.2">
      <c r="B152" s="196" t="s">
        <v>83</v>
      </c>
      <c r="C152" s="197" t="s">
        <v>2288</v>
      </c>
      <c r="D152" s="197" t="s">
        <v>2304</v>
      </c>
      <c r="E152" s="197" t="s">
        <v>2310</v>
      </c>
      <c r="F152" s="197" t="s">
        <v>2306</v>
      </c>
      <c r="G152" s="197" t="s">
        <v>2292</v>
      </c>
      <c r="H152" s="202">
        <v>404020501</v>
      </c>
      <c r="I152" s="203" t="s">
        <v>2576</v>
      </c>
      <c r="J152" s="204">
        <v>0</v>
      </c>
      <c r="K152" s="204">
        <v>0</v>
      </c>
      <c r="L152" s="197">
        <v>0</v>
      </c>
      <c r="M152" s="197"/>
      <c r="N152" s="197"/>
      <c r="O152" s="227"/>
    </row>
    <row r="153" spans="2:15" x14ac:dyDescent="0.2">
      <c r="B153" s="196" t="s">
        <v>92</v>
      </c>
      <c r="C153" s="197" t="s">
        <v>2288</v>
      </c>
      <c r="D153" s="197" t="s">
        <v>2304</v>
      </c>
      <c r="E153" s="197" t="s">
        <v>2310</v>
      </c>
      <c r="F153" s="197" t="s">
        <v>2301</v>
      </c>
      <c r="G153" s="197" t="s">
        <v>2289</v>
      </c>
      <c r="H153" s="202" t="s">
        <v>2577</v>
      </c>
      <c r="I153" s="203" t="s">
        <v>2578</v>
      </c>
      <c r="J153" s="204"/>
      <c r="K153" s="204"/>
      <c r="L153" s="197"/>
      <c r="M153" s="197"/>
      <c r="N153" s="197"/>
      <c r="O153" s="227"/>
    </row>
    <row r="154" spans="2:15" x14ac:dyDescent="0.2">
      <c r="B154" s="196" t="s">
        <v>92</v>
      </c>
      <c r="C154" s="197" t="s">
        <v>2288</v>
      </c>
      <c r="D154" s="197" t="s">
        <v>2304</v>
      </c>
      <c r="E154" s="197" t="s">
        <v>2310</v>
      </c>
      <c r="F154" s="197" t="s">
        <v>2301</v>
      </c>
      <c r="G154" s="197" t="s">
        <v>2292</v>
      </c>
      <c r="H154" s="202" t="s">
        <v>2579</v>
      </c>
      <c r="I154" s="203" t="s">
        <v>2578</v>
      </c>
      <c r="J154" s="204">
        <v>0</v>
      </c>
      <c r="K154" s="204">
        <v>0</v>
      </c>
      <c r="L154" s="197">
        <v>0</v>
      </c>
      <c r="M154" s="197"/>
      <c r="N154" s="197"/>
      <c r="O154" s="227"/>
    </row>
    <row r="155" spans="2:15" x14ac:dyDescent="0.2">
      <c r="B155" s="196" t="s">
        <v>611</v>
      </c>
      <c r="C155" s="197" t="s">
        <v>2288</v>
      </c>
      <c r="D155" s="197" t="s">
        <v>2304</v>
      </c>
      <c r="E155" s="197" t="s">
        <v>2310</v>
      </c>
      <c r="F155" s="197" t="s">
        <v>2304</v>
      </c>
      <c r="G155" s="197" t="s">
        <v>2289</v>
      </c>
      <c r="H155" s="202" t="s">
        <v>2580</v>
      </c>
      <c r="I155" s="203" t="s">
        <v>2581</v>
      </c>
      <c r="J155" s="204"/>
      <c r="K155" s="204"/>
      <c r="L155" s="197"/>
      <c r="M155" s="197"/>
      <c r="N155" s="197"/>
      <c r="O155" s="227"/>
    </row>
    <row r="156" spans="2:15" x14ac:dyDescent="0.2">
      <c r="B156" s="196" t="s">
        <v>611</v>
      </c>
      <c r="C156" s="197" t="s">
        <v>2288</v>
      </c>
      <c r="D156" s="197" t="s">
        <v>2304</v>
      </c>
      <c r="E156" s="197" t="s">
        <v>2310</v>
      </c>
      <c r="F156" s="197" t="s">
        <v>2304</v>
      </c>
      <c r="G156" s="197" t="s">
        <v>2292</v>
      </c>
      <c r="H156" s="202" t="s">
        <v>2582</v>
      </c>
      <c r="I156" s="203" t="s">
        <v>2581</v>
      </c>
      <c r="J156" s="204">
        <v>0</v>
      </c>
      <c r="K156" s="204">
        <v>0</v>
      </c>
      <c r="L156" s="197">
        <v>0</v>
      </c>
      <c r="M156" s="197"/>
      <c r="N156" s="197"/>
      <c r="O156" s="227"/>
    </row>
    <row r="157" spans="2:15" x14ac:dyDescent="0.2">
      <c r="B157" s="196" t="s">
        <v>165</v>
      </c>
      <c r="C157" s="197" t="s">
        <v>2288</v>
      </c>
      <c r="D157" s="197" t="s">
        <v>2304</v>
      </c>
      <c r="E157" s="197" t="s">
        <v>2301</v>
      </c>
      <c r="F157" s="197" t="s">
        <v>2289</v>
      </c>
      <c r="G157" s="197" t="s">
        <v>2289</v>
      </c>
      <c r="H157" s="202" t="s">
        <v>2583</v>
      </c>
      <c r="I157" s="203" t="s">
        <v>2584</v>
      </c>
      <c r="J157" s="204"/>
      <c r="K157" s="204"/>
      <c r="L157" s="197"/>
      <c r="M157" s="197"/>
      <c r="N157" s="197"/>
      <c r="O157" s="227"/>
    </row>
    <row r="158" spans="2:15" x14ac:dyDescent="0.2">
      <c r="B158" s="196" t="s">
        <v>165</v>
      </c>
      <c r="C158" s="197" t="s">
        <v>2288</v>
      </c>
      <c r="D158" s="197" t="s">
        <v>2304</v>
      </c>
      <c r="E158" s="197" t="s">
        <v>2301</v>
      </c>
      <c r="F158" s="197" t="s">
        <v>2292</v>
      </c>
      <c r="G158" s="197" t="s">
        <v>2289</v>
      </c>
      <c r="H158" s="202" t="s">
        <v>2585</v>
      </c>
      <c r="I158" s="203" t="s">
        <v>2586</v>
      </c>
      <c r="J158" s="204"/>
      <c r="K158" s="204"/>
      <c r="L158" s="197"/>
      <c r="M158" s="197"/>
      <c r="N158" s="197"/>
      <c r="O158" s="227"/>
    </row>
    <row r="159" spans="2:15" x14ac:dyDescent="0.2">
      <c r="B159" s="196" t="s">
        <v>165</v>
      </c>
      <c r="C159" s="197" t="s">
        <v>2288</v>
      </c>
      <c r="D159" s="197" t="s">
        <v>2304</v>
      </c>
      <c r="E159" s="197" t="s">
        <v>2301</v>
      </c>
      <c r="F159" s="197" t="s">
        <v>2292</v>
      </c>
      <c r="G159" s="197" t="s">
        <v>2292</v>
      </c>
      <c r="H159" s="202" t="s">
        <v>2587</v>
      </c>
      <c r="I159" s="203" t="s">
        <v>2588</v>
      </c>
      <c r="J159" s="204">
        <v>90</v>
      </c>
      <c r="K159" s="204">
        <v>28350.51</v>
      </c>
      <c r="L159" s="197">
        <v>-28260.51</v>
      </c>
      <c r="M159" s="197"/>
      <c r="N159" s="197"/>
      <c r="O159" s="227"/>
    </row>
    <row r="160" spans="2:15" x14ac:dyDescent="0.2">
      <c r="B160" s="196" t="s">
        <v>165</v>
      </c>
      <c r="C160" s="197" t="s">
        <v>2288</v>
      </c>
      <c r="D160" s="197" t="s">
        <v>2304</v>
      </c>
      <c r="E160" s="197" t="s">
        <v>2301</v>
      </c>
      <c r="F160" s="197" t="s">
        <v>2292</v>
      </c>
      <c r="G160" s="197" t="s">
        <v>2310</v>
      </c>
      <c r="H160" s="202" t="s">
        <v>2589</v>
      </c>
      <c r="I160" s="203" t="s">
        <v>2590</v>
      </c>
      <c r="J160" s="204">
        <v>0</v>
      </c>
      <c r="K160" s="204">
        <v>0</v>
      </c>
      <c r="L160" s="197">
        <v>0</v>
      </c>
      <c r="M160" s="197"/>
      <c r="N160" s="197"/>
      <c r="O160" s="227"/>
    </row>
    <row r="161" spans="2:15" x14ac:dyDescent="0.2">
      <c r="B161" s="196" t="s">
        <v>165</v>
      </c>
      <c r="C161" s="197" t="s">
        <v>2288</v>
      </c>
      <c r="D161" s="197" t="s">
        <v>2304</v>
      </c>
      <c r="E161" s="197" t="s">
        <v>2301</v>
      </c>
      <c r="F161" s="197" t="s">
        <v>2292</v>
      </c>
      <c r="G161" s="197" t="s">
        <v>2301</v>
      </c>
      <c r="H161" s="202" t="s">
        <v>2591</v>
      </c>
      <c r="I161" s="203" t="s">
        <v>2592</v>
      </c>
      <c r="J161" s="204">
        <v>0</v>
      </c>
      <c r="K161" s="204">
        <v>0</v>
      </c>
      <c r="L161" s="197">
        <v>0</v>
      </c>
      <c r="M161" s="197"/>
      <c r="N161" s="197"/>
      <c r="O161" s="227"/>
    </row>
    <row r="162" spans="2:15" x14ac:dyDescent="0.2">
      <c r="B162" s="196" t="s">
        <v>165</v>
      </c>
      <c r="C162" s="197" t="s">
        <v>2288</v>
      </c>
      <c r="D162" s="197" t="s">
        <v>2304</v>
      </c>
      <c r="E162" s="197" t="s">
        <v>2301</v>
      </c>
      <c r="F162" s="197" t="s">
        <v>2292</v>
      </c>
      <c r="G162" s="197" t="s">
        <v>2304</v>
      </c>
      <c r="H162" s="202" t="s">
        <v>2593</v>
      </c>
      <c r="I162" s="203" t="s">
        <v>2594</v>
      </c>
      <c r="J162" s="204">
        <v>6222</v>
      </c>
      <c r="K162" s="204">
        <v>6222</v>
      </c>
      <c r="L162" s="197">
        <v>0</v>
      </c>
      <c r="M162" s="197"/>
      <c r="N162" s="197"/>
      <c r="O162" s="227"/>
    </row>
    <row r="163" spans="2:15" x14ac:dyDescent="0.2">
      <c r="B163" s="196" t="s">
        <v>165</v>
      </c>
      <c r="C163" s="197" t="s">
        <v>2288</v>
      </c>
      <c r="D163" s="197" t="s">
        <v>2304</v>
      </c>
      <c r="E163" s="197" t="s">
        <v>2301</v>
      </c>
      <c r="F163" s="197" t="s">
        <v>2292</v>
      </c>
      <c r="G163" s="197" t="s">
        <v>2306</v>
      </c>
      <c r="H163" s="202" t="s">
        <v>2595</v>
      </c>
      <c r="I163" s="203" t="s">
        <v>2596</v>
      </c>
      <c r="J163" s="204">
        <v>0</v>
      </c>
      <c r="K163" s="204">
        <v>0</v>
      </c>
      <c r="L163" s="197">
        <v>0</v>
      </c>
      <c r="M163" s="197"/>
      <c r="N163" s="197"/>
      <c r="O163" s="227"/>
    </row>
    <row r="164" spans="2:15" x14ac:dyDescent="0.2">
      <c r="B164" s="196" t="s">
        <v>165</v>
      </c>
      <c r="C164" s="197" t="s">
        <v>2288</v>
      </c>
      <c r="D164" s="197" t="s">
        <v>2304</v>
      </c>
      <c r="E164" s="197" t="s">
        <v>2301</v>
      </c>
      <c r="F164" s="197" t="s">
        <v>2292</v>
      </c>
      <c r="G164" s="197" t="s">
        <v>2308</v>
      </c>
      <c r="H164" s="202" t="s">
        <v>2597</v>
      </c>
      <c r="I164" s="203" t="s">
        <v>2598</v>
      </c>
      <c r="J164" s="204">
        <v>0</v>
      </c>
      <c r="K164" s="204">
        <v>0</v>
      </c>
      <c r="L164" s="197">
        <v>0</v>
      </c>
      <c r="M164" s="197"/>
      <c r="N164" s="197"/>
      <c r="O164" s="227"/>
    </row>
    <row r="165" spans="2:15" x14ac:dyDescent="0.2">
      <c r="B165" s="196" t="s">
        <v>165</v>
      </c>
      <c r="C165" s="197" t="s">
        <v>2288</v>
      </c>
      <c r="D165" s="197" t="s">
        <v>2304</v>
      </c>
      <c r="E165" s="197" t="s">
        <v>2301</v>
      </c>
      <c r="F165" s="197" t="s">
        <v>2292</v>
      </c>
      <c r="G165" s="197" t="s">
        <v>2369</v>
      </c>
      <c r="H165" s="202" t="s">
        <v>2599</v>
      </c>
      <c r="I165" s="203" t="s">
        <v>2600</v>
      </c>
      <c r="J165" s="204">
        <v>0</v>
      </c>
      <c r="K165" s="204">
        <v>0</v>
      </c>
      <c r="L165" s="197">
        <v>0</v>
      </c>
      <c r="M165" s="197"/>
      <c r="N165" s="197"/>
      <c r="O165" s="227"/>
    </row>
    <row r="166" spans="2:15" x14ac:dyDescent="0.2">
      <c r="B166" s="196" t="s">
        <v>165</v>
      </c>
      <c r="C166" s="197" t="s">
        <v>2288</v>
      </c>
      <c r="D166" s="197" t="s">
        <v>2304</v>
      </c>
      <c r="E166" s="197" t="s">
        <v>2301</v>
      </c>
      <c r="F166" s="197" t="s">
        <v>2292</v>
      </c>
      <c r="G166" s="197" t="s">
        <v>2372</v>
      </c>
      <c r="H166" s="202" t="s">
        <v>2601</v>
      </c>
      <c r="I166" s="203" t="s">
        <v>2602</v>
      </c>
      <c r="J166" s="204">
        <v>702.35</v>
      </c>
      <c r="K166" s="204">
        <v>131780.23000000001</v>
      </c>
      <c r="L166" s="197">
        <v>-131077.88</v>
      </c>
      <c r="M166" s="197"/>
      <c r="N166" s="197"/>
      <c r="O166" s="227"/>
    </row>
    <row r="167" spans="2:15" x14ac:dyDescent="0.2">
      <c r="B167" s="196" t="s">
        <v>165</v>
      </c>
      <c r="C167" s="197" t="s">
        <v>2288</v>
      </c>
      <c r="D167" s="197" t="s">
        <v>2304</v>
      </c>
      <c r="E167" s="197" t="s">
        <v>2301</v>
      </c>
      <c r="F167" s="197" t="s">
        <v>2292</v>
      </c>
      <c r="G167" s="197" t="s">
        <v>2325</v>
      </c>
      <c r="H167" s="202" t="s">
        <v>2603</v>
      </c>
      <c r="I167" s="203" t="s">
        <v>2604</v>
      </c>
      <c r="J167" s="204">
        <v>0</v>
      </c>
      <c r="K167" s="204">
        <v>0</v>
      </c>
      <c r="L167" s="197">
        <v>0</v>
      </c>
      <c r="M167" s="197"/>
      <c r="N167" s="197"/>
      <c r="O167" s="227"/>
    </row>
    <row r="168" spans="2:15" x14ac:dyDescent="0.2">
      <c r="B168" s="196" t="s">
        <v>165</v>
      </c>
      <c r="C168" s="197" t="s">
        <v>2288</v>
      </c>
      <c r="D168" s="197" t="s">
        <v>2304</v>
      </c>
      <c r="E168" s="197" t="s">
        <v>2301</v>
      </c>
      <c r="F168" s="197" t="s">
        <v>2292</v>
      </c>
      <c r="G168" s="197" t="s">
        <v>2328</v>
      </c>
      <c r="H168" s="202" t="s">
        <v>2605</v>
      </c>
      <c r="I168" s="203" t="s">
        <v>2606</v>
      </c>
      <c r="J168" s="204">
        <v>0</v>
      </c>
      <c r="K168" s="204">
        <v>3180</v>
      </c>
      <c r="L168" s="197">
        <v>-3180</v>
      </c>
      <c r="M168" s="197"/>
      <c r="N168" s="197"/>
      <c r="O168" s="227"/>
    </row>
    <row r="169" spans="2:15" x14ac:dyDescent="0.2">
      <c r="B169" s="196" t="s">
        <v>165</v>
      </c>
      <c r="C169" s="197" t="s">
        <v>2288</v>
      </c>
      <c r="D169" s="197" t="s">
        <v>2304</v>
      </c>
      <c r="E169" s="197" t="s">
        <v>2301</v>
      </c>
      <c r="F169" s="197" t="s">
        <v>2292</v>
      </c>
      <c r="G169" s="197" t="s">
        <v>2331</v>
      </c>
      <c r="H169" s="202" t="s">
        <v>2607</v>
      </c>
      <c r="I169" s="203" t="s">
        <v>2608</v>
      </c>
      <c r="J169" s="204">
        <v>66.3</v>
      </c>
      <c r="K169" s="204">
        <v>21854.98</v>
      </c>
      <c r="L169" s="197">
        <v>-21788.68</v>
      </c>
      <c r="M169" s="197"/>
      <c r="N169" s="197"/>
      <c r="O169" s="227"/>
    </row>
    <row r="170" spans="2:15" x14ac:dyDescent="0.2">
      <c r="B170" s="196" t="s">
        <v>165</v>
      </c>
      <c r="C170" s="197" t="s">
        <v>2288</v>
      </c>
      <c r="D170" s="197" t="s">
        <v>2304</v>
      </c>
      <c r="E170" s="197" t="s">
        <v>2301</v>
      </c>
      <c r="F170" s="197" t="s">
        <v>2292</v>
      </c>
      <c r="G170" s="197" t="s">
        <v>2354</v>
      </c>
      <c r="H170" s="202" t="s">
        <v>2609</v>
      </c>
      <c r="I170" s="203" t="s">
        <v>2610</v>
      </c>
      <c r="J170" s="204">
        <v>9365.3799999999992</v>
      </c>
      <c r="K170" s="204">
        <v>205434.26</v>
      </c>
      <c r="L170" s="197">
        <v>-196068.88</v>
      </c>
      <c r="M170" s="197"/>
      <c r="N170" s="197"/>
      <c r="O170" s="227"/>
    </row>
    <row r="171" spans="2:15" x14ac:dyDescent="0.2">
      <c r="B171" s="196" t="s">
        <v>165</v>
      </c>
      <c r="C171" s="197" t="s">
        <v>2288</v>
      </c>
      <c r="D171" s="197" t="s">
        <v>2304</v>
      </c>
      <c r="E171" s="197" t="s">
        <v>2301</v>
      </c>
      <c r="F171" s="197" t="s">
        <v>2292</v>
      </c>
      <c r="G171" s="197" t="s">
        <v>2381</v>
      </c>
      <c r="H171" s="202" t="s">
        <v>4646</v>
      </c>
      <c r="I171" s="203" t="s">
        <v>4647</v>
      </c>
      <c r="J171" s="204">
        <v>75897.58</v>
      </c>
      <c r="K171" s="204">
        <v>81690</v>
      </c>
      <c r="L171" s="197">
        <v>-5792.4199999999983</v>
      </c>
      <c r="M171" s="197"/>
      <c r="N171" s="197"/>
      <c r="O171" s="227"/>
    </row>
    <row r="172" spans="2:15" x14ac:dyDescent="0.2">
      <c r="B172" s="196" t="s">
        <v>165</v>
      </c>
      <c r="C172" s="197" t="s">
        <v>2288</v>
      </c>
      <c r="D172" s="197" t="s">
        <v>2304</v>
      </c>
      <c r="E172" s="197" t="s">
        <v>2301</v>
      </c>
      <c r="F172" s="197" t="s">
        <v>2292</v>
      </c>
      <c r="G172" s="197" t="s">
        <v>2487</v>
      </c>
      <c r="H172" s="202" t="s">
        <v>4648</v>
      </c>
      <c r="I172" s="203" t="s">
        <v>4649</v>
      </c>
      <c r="J172" s="204">
        <v>66.5</v>
      </c>
      <c r="K172" s="204">
        <v>59928.71</v>
      </c>
      <c r="L172" s="197">
        <v>-59862.21</v>
      </c>
      <c r="M172" s="197"/>
      <c r="N172" s="197"/>
      <c r="O172" s="227"/>
    </row>
    <row r="173" spans="2:15" x14ac:dyDescent="0.2">
      <c r="B173" s="196" t="s">
        <v>165</v>
      </c>
      <c r="C173" s="197" t="s">
        <v>2288</v>
      </c>
      <c r="D173" s="197" t="s">
        <v>2304</v>
      </c>
      <c r="E173" s="197" t="s">
        <v>2301</v>
      </c>
      <c r="F173" s="197" t="s">
        <v>2292</v>
      </c>
      <c r="G173" s="197" t="s">
        <v>2496</v>
      </c>
      <c r="H173" s="202" t="s">
        <v>4650</v>
      </c>
      <c r="I173" s="203" t="s">
        <v>4651</v>
      </c>
      <c r="J173" s="204">
        <v>0</v>
      </c>
      <c r="K173" s="204">
        <v>154.32</v>
      </c>
      <c r="L173" s="197">
        <v>-154.32</v>
      </c>
      <c r="M173" s="197"/>
      <c r="N173" s="197"/>
      <c r="O173" s="227"/>
    </row>
    <row r="174" spans="2:15" x14ac:dyDescent="0.2">
      <c r="B174" s="196" t="s">
        <v>165</v>
      </c>
      <c r="C174" s="197" t="s">
        <v>2288</v>
      </c>
      <c r="D174" s="197" t="s">
        <v>2304</v>
      </c>
      <c r="E174" s="197" t="s">
        <v>2301</v>
      </c>
      <c r="F174" s="197" t="s">
        <v>2292</v>
      </c>
      <c r="G174" s="197" t="s">
        <v>2499</v>
      </c>
      <c r="H174" s="202" t="s">
        <v>4652</v>
      </c>
      <c r="I174" s="203" t="s">
        <v>4653</v>
      </c>
      <c r="J174" s="204">
        <v>0</v>
      </c>
      <c r="K174" s="204">
        <v>26108.560000000001</v>
      </c>
      <c r="L174" s="197">
        <v>-26108.560000000001</v>
      </c>
      <c r="M174" s="197"/>
      <c r="N174" s="197"/>
      <c r="O174" s="227"/>
    </row>
    <row r="175" spans="2:15" x14ac:dyDescent="0.2">
      <c r="B175" s="196" t="s">
        <v>165</v>
      </c>
      <c r="C175" s="197" t="s">
        <v>2288</v>
      </c>
      <c r="D175" s="197" t="s">
        <v>2304</v>
      </c>
      <c r="E175" s="197" t="s">
        <v>2301</v>
      </c>
      <c r="F175" s="197" t="s">
        <v>2292</v>
      </c>
      <c r="G175" s="197" t="s">
        <v>2502</v>
      </c>
      <c r="H175" s="202" t="s">
        <v>4664</v>
      </c>
      <c r="I175" s="203" t="s">
        <v>4665</v>
      </c>
      <c r="J175" s="204">
        <v>0</v>
      </c>
      <c r="K175" s="204">
        <v>3729.42</v>
      </c>
      <c r="L175" s="197">
        <v>-3729.42</v>
      </c>
      <c r="M175" s="197"/>
      <c r="N175" s="197"/>
      <c r="O175" s="227"/>
    </row>
    <row r="176" spans="2:15" x14ac:dyDescent="0.2">
      <c r="B176" s="196" t="s">
        <v>165</v>
      </c>
      <c r="C176" s="197" t="s">
        <v>2288</v>
      </c>
      <c r="D176" s="197" t="s">
        <v>2304</v>
      </c>
      <c r="E176" s="197" t="s">
        <v>2301</v>
      </c>
      <c r="F176" s="197" t="s">
        <v>2292</v>
      </c>
      <c r="G176" s="197" t="s">
        <v>2334</v>
      </c>
      <c r="H176" s="202" t="s">
        <v>2611</v>
      </c>
      <c r="I176" s="203" t="s">
        <v>2612</v>
      </c>
      <c r="J176" s="204">
        <v>868.72</v>
      </c>
      <c r="K176" s="204">
        <v>215710.18</v>
      </c>
      <c r="L176" s="197">
        <v>-214841.46</v>
      </c>
      <c r="M176" s="197"/>
      <c r="N176" s="197"/>
      <c r="O176" s="227"/>
    </row>
    <row r="177" spans="2:15" x14ac:dyDescent="0.2">
      <c r="B177" s="196" t="s">
        <v>168</v>
      </c>
      <c r="C177" s="197" t="s">
        <v>2288</v>
      </c>
      <c r="D177" s="197" t="s">
        <v>2304</v>
      </c>
      <c r="E177" s="197" t="s">
        <v>2304</v>
      </c>
      <c r="F177" s="197" t="s">
        <v>2289</v>
      </c>
      <c r="G177" s="197" t="s">
        <v>2289</v>
      </c>
      <c r="H177" s="202" t="s">
        <v>2613</v>
      </c>
      <c r="I177" s="203" t="s">
        <v>2614</v>
      </c>
      <c r="J177" s="204"/>
      <c r="K177" s="204"/>
      <c r="L177" s="197"/>
      <c r="M177" s="197"/>
      <c r="N177" s="197"/>
      <c r="O177" s="227"/>
    </row>
    <row r="178" spans="2:15" x14ac:dyDescent="0.2">
      <c r="B178" s="196" t="s">
        <v>614</v>
      </c>
      <c r="C178" s="197" t="s">
        <v>2288</v>
      </c>
      <c r="D178" s="197" t="s">
        <v>2304</v>
      </c>
      <c r="E178" s="197" t="s">
        <v>2304</v>
      </c>
      <c r="F178" s="197" t="s">
        <v>2292</v>
      </c>
      <c r="G178" s="197" t="s">
        <v>2289</v>
      </c>
      <c r="H178" s="202" t="s">
        <v>2615</v>
      </c>
      <c r="I178" s="203" t="s">
        <v>2616</v>
      </c>
      <c r="J178" s="204"/>
      <c r="K178" s="204"/>
      <c r="L178" s="197"/>
      <c r="M178" s="197"/>
      <c r="N178" s="197"/>
      <c r="O178" s="227"/>
    </row>
    <row r="179" spans="2:15" x14ac:dyDescent="0.2">
      <c r="B179" s="196" t="s">
        <v>614</v>
      </c>
      <c r="C179" s="197" t="s">
        <v>2288</v>
      </c>
      <c r="D179" s="197" t="s">
        <v>2304</v>
      </c>
      <c r="E179" s="197" t="s">
        <v>2304</v>
      </c>
      <c r="F179" s="197" t="s">
        <v>2292</v>
      </c>
      <c r="G179" s="197" t="s">
        <v>2292</v>
      </c>
      <c r="H179" s="202" t="s">
        <v>2617</v>
      </c>
      <c r="I179" s="203" t="s">
        <v>2618</v>
      </c>
      <c r="J179" s="204">
        <v>0</v>
      </c>
      <c r="K179" s="204">
        <v>0</v>
      </c>
      <c r="L179" s="197">
        <v>0</v>
      </c>
      <c r="M179" s="197"/>
      <c r="N179" s="197"/>
      <c r="O179" s="227"/>
    </row>
    <row r="180" spans="2:15" x14ac:dyDescent="0.2">
      <c r="B180" s="196" t="s">
        <v>616</v>
      </c>
      <c r="C180" s="197" t="s">
        <v>2288</v>
      </c>
      <c r="D180" s="197" t="s">
        <v>2304</v>
      </c>
      <c r="E180" s="197" t="s">
        <v>2304</v>
      </c>
      <c r="F180" s="197" t="s">
        <v>2310</v>
      </c>
      <c r="G180" s="197" t="s">
        <v>2289</v>
      </c>
      <c r="H180" s="202" t="s">
        <v>2619</v>
      </c>
      <c r="I180" s="203" t="s">
        <v>2620</v>
      </c>
      <c r="J180" s="204"/>
      <c r="K180" s="204"/>
      <c r="L180" s="197"/>
      <c r="M180" s="197"/>
      <c r="N180" s="197"/>
      <c r="O180" s="227"/>
    </row>
    <row r="181" spans="2:15" x14ac:dyDescent="0.2">
      <c r="B181" s="196" t="s">
        <v>616</v>
      </c>
      <c r="C181" s="197" t="s">
        <v>2288</v>
      </c>
      <c r="D181" s="197" t="s">
        <v>2304</v>
      </c>
      <c r="E181" s="197" t="s">
        <v>2304</v>
      </c>
      <c r="F181" s="197" t="s">
        <v>2310</v>
      </c>
      <c r="G181" s="197" t="s">
        <v>2292</v>
      </c>
      <c r="H181" s="202" t="s">
        <v>2621</v>
      </c>
      <c r="I181" s="203" t="s">
        <v>2622</v>
      </c>
      <c r="J181" s="204">
        <v>5965.25</v>
      </c>
      <c r="K181" s="204">
        <v>1026312.65</v>
      </c>
      <c r="L181" s="197">
        <v>-1020347.4</v>
      </c>
      <c r="M181" s="197"/>
      <c r="N181" s="197"/>
      <c r="O181" s="227"/>
    </row>
    <row r="182" spans="2:15" x14ac:dyDescent="0.2">
      <c r="B182" s="196" t="s">
        <v>616</v>
      </c>
      <c r="C182" s="197" t="s">
        <v>2288</v>
      </c>
      <c r="D182" s="197" t="s">
        <v>2304</v>
      </c>
      <c r="E182" s="197" t="s">
        <v>2304</v>
      </c>
      <c r="F182" s="197" t="s">
        <v>2310</v>
      </c>
      <c r="G182" s="197" t="s">
        <v>2310</v>
      </c>
      <c r="H182" s="202" t="s">
        <v>2623</v>
      </c>
      <c r="I182" s="203" t="s">
        <v>2624</v>
      </c>
      <c r="J182" s="204">
        <v>0</v>
      </c>
      <c r="K182" s="204">
        <v>0</v>
      </c>
      <c r="L182" s="197">
        <v>0</v>
      </c>
      <c r="M182" s="197"/>
      <c r="N182" s="197"/>
      <c r="O182" s="227"/>
    </row>
    <row r="183" spans="2:15" x14ac:dyDescent="0.2">
      <c r="B183" s="196" t="s">
        <v>618</v>
      </c>
      <c r="C183" s="197" t="s">
        <v>2288</v>
      </c>
      <c r="D183" s="197" t="s">
        <v>2304</v>
      </c>
      <c r="E183" s="197" t="s">
        <v>2304</v>
      </c>
      <c r="F183" s="197" t="s">
        <v>2301</v>
      </c>
      <c r="G183" s="197" t="s">
        <v>2289</v>
      </c>
      <c r="H183" s="202" t="s">
        <v>2625</v>
      </c>
      <c r="I183" s="203" t="s">
        <v>2626</v>
      </c>
      <c r="J183" s="204"/>
      <c r="K183" s="204"/>
      <c r="L183" s="197"/>
      <c r="M183" s="197"/>
      <c r="N183" s="197"/>
      <c r="O183" s="227"/>
    </row>
    <row r="184" spans="2:15" x14ac:dyDescent="0.2">
      <c r="B184" s="196" t="s">
        <v>618</v>
      </c>
      <c r="C184" s="197" t="s">
        <v>2288</v>
      </c>
      <c r="D184" s="197" t="s">
        <v>2304</v>
      </c>
      <c r="E184" s="197" t="s">
        <v>2304</v>
      </c>
      <c r="F184" s="197" t="s">
        <v>2301</v>
      </c>
      <c r="G184" s="197" t="s">
        <v>2292</v>
      </c>
      <c r="H184" s="202" t="s">
        <v>2627</v>
      </c>
      <c r="I184" s="203" t="s">
        <v>2628</v>
      </c>
      <c r="J184" s="204">
        <v>0</v>
      </c>
      <c r="K184" s="204">
        <v>0</v>
      </c>
      <c r="L184" s="197">
        <v>0</v>
      </c>
      <c r="M184" s="197"/>
      <c r="N184" s="197"/>
      <c r="O184" s="227"/>
    </row>
    <row r="185" spans="2:15" x14ac:dyDescent="0.2">
      <c r="B185" s="196" t="s">
        <v>620</v>
      </c>
      <c r="C185" s="197" t="s">
        <v>2288</v>
      </c>
      <c r="D185" s="197" t="s">
        <v>2304</v>
      </c>
      <c r="E185" s="197" t="s">
        <v>2304</v>
      </c>
      <c r="F185" s="197" t="s">
        <v>2304</v>
      </c>
      <c r="G185" s="197" t="s">
        <v>2289</v>
      </c>
      <c r="H185" s="202" t="s">
        <v>2629</v>
      </c>
      <c r="I185" s="203" t="s">
        <v>2630</v>
      </c>
      <c r="J185" s="204"/>
      <c r="K185" s="204"/>
      <c r="L185" s="197"/>
      <c r="M185" s="197"/>
      <c r="N185" s="197"/>
      <c r="O185" s="227"/>
    </row>
    <row r="186" spans="2:15" x14ac:dyDescent="0.2">
      <c r="B186" s="196" t="s">
        <v>620</v>
      </c>
      <c r="C186" s="197" t="s">
        <v>2288</v>
      </c>
      <c r="D186" s="197" t="s">
        <v>2304</v>
      </c>
      <c r="E186" s="197" t="s">
        <v>2304</v>
      </c>
      <c r="F186" s="197" t="s">
        <v>2304</v>
      </c>
      <c r="G186" s="197" t="s">
        <v>2292</v>
      </c>
      <c r="H186" s="202" t="s">
        <v>2631</v>
      </c>
      <c r="I186" s="203" t="s">
        <v>2632</v>
      </c>
      <c r="J186" s="204">
        <v>6618.5</v>
      </c>
      <c r="K186" s="204">
        <v>248991.86</v>
      </c>
      <c r="L186" s="197">
        <v>-242373.36</v>
      </c>
      <c r="M186" s="197"/>
      <c r="N186" s="197"/>
      <c r="O186" s="227"/>
    </row>
    <row r="187" spans="2:15" x14ac:dyDescent="0.2">
      <c r="B187" s="196" t="s">
        <v>622</v>
      </c>
      <c r="C187" s="197" t="s">
        <v>2288</v>
      </c>
      <c r="D187" s="197" t="s">
        <v>2304</v>
      </c>
      <c r="E187" s="197" t="s">
        <v>2304</v>
      </c>
      <c r="F187" s="197" t="s">
        <v>2306</v>
      </c>
      <c r="G187" s="197" t="s">
        <v>2289</v>
      </c>
      <c r="H187" s="202" t="s">
        <v>2633</v>
      </c>
      <c r="I187" s="203" t="s">
        <v>2634</v>
      </c>
      <c r="J187" s="204"/>
      <c r="K187" s="204"/>
      <c r="L187" s="197"/>
      <c r="M187" s="197"/>
      <c r="N187" s="197"/>
      <c r="O187" s="227"/>
    </row>
    <row r="188" spans="2:15" x14ac:dyDescent="0.2">
      <c r="B188" s="196" t="s">
        <v>622</v>
      </c>
      <c r="C188" s="197" t="s">
        <v>2288</v>
      </c>
      <c r="D188" s="197" t="s">
        <v>2304</v>
      </c>
      <c r="E188" s="197" t="s">
        <v>2304</v>
      </c>
      <c r="F188" s="197" t="s">
        <v>2306</v>
      </c>
      <c r="G188" s="197" t="s">
        <v>2292</v>
      </c>
      <c r="H188" s="202" t="s">
        <v>2635</v>
      </c>
      <c r="I188" s="203" t="s">
        <v>2636</v>
      </c>
      <c r="J188" s="204">
        <v>36299.5</v>
      </c>
      <c r="K188" s="204">
        <v>1252677.22</v>
      </c>
      <c r="L188" s="197">
        <v>-1216377.72</v>
      </c>
      <c r="M188" s="197"/>
      <c r="N188" s="197"/>
      <c r="O188" s="227"/>
    </row>
    <row r="189" spans="2:15" x14ac:dyDescent="0.2">
      <c r="B189" s="196" t="s">
        <v>624</v>
      </c>
      <c r="C189" s="197" t="s">
        <v>2288</v>
      </c>
      <c r="D189" s="197" t="s">
        <v>2304</v>
      </c>
      <c r="E189" s="197" t="s">
        <v>2304</v>
      </c>
      <c r="F189" s="197" t="s">
        <v>2308</v>
      </c>
      <c r="G189" s="197" t="s">
        <v>2289</v>
      </c>
      <c r="H189" s="202" t="s">
        <v>2637</v>
      </c>
      <c r="I189" s="203" t="s">
        <v>2638</v>
      </c>
      <c r="J189" s="204"/>
      <c r="K189" s="204"/>
      <c r="L189" s="197"/>
      <c r="M189" s="197"/>
      <c r="N189" s="197"/>
      <c r="O189" s="227"/>
    </row>
    <row r="190" spans="2:15" x14ac:dyDescent="0.2">
      <c r="B190" s="196" t="s">
        <v>624</v>
      </c>
      <c r="C190" s="197" t="s">
        <v>2288</v>
      </c>
      <c r="D190" s="197" t="s">
        <v>2304</v>
      </c>
      <c r="E190" s="197" t="s">
        <v>2304</v>
      </c>
      <c r="F190" s="197" t="s">
        <v>2308</v>
      </c>
      <c r="G190" s="197" t="s">
        <v>2292</v>
      </c>
      <c r="H190" s="202" t="s">
        <v>2639</v>
      </c>
      <c r="I190" s="203" t="s">
        <v>2640</v>
      </c>
      <c r="J190" s="204">
        <v>0</v>
      </c>
      <c r="K190" s="204">
        <v>0</v>
      </c>
      <c r="L190" s="197">
        <v>0</v>
      </c>
      <c r="M190" s="197"/>
      <c r="N190" s="197"/>
      <c r="O190" s="227"/>
    </row>
    <row r="191" spans="2:15" x14ac:dyDescent="0.2">
      <c r="B191" s="196" t="s">
        <v>626</v>
      </c>
      <c r="C191" s="197" t="s">
        <v>2288</v>
      </c>
      <c r="D191" s="197" t="s">
        <v>2304</v>
      </c>
      <c r="E191" s="197" t="s">
        <v>2304</v>
      </c>
      <c r="F191" s="197" t="s">
        <v>2369</v>
      </c>
      <c r="G191" s="197" t="s">
        <v>2289</v>
      </c>
      <c r="H191" s="202" t="s">
        <v>2641</v>
      </c>
      <c r="I191" s="203" t="s">
        <v>2642</v>
      </c>
      <c r="J191" s="204"/>
      <c r="K191" s="204"/>
      <c r="L191" s="197"/>
      <c r="M191" s="197"/>
      <c r="N191" s="197"/>
      <c r="O191" s="227"/>
    </row>
    <row r="192" spans="2:15" x14ac:dyDescent="0.2">
      <c r="B192" s="196" t="s">
        <v>626</v>
      </c>
      <c r="C192" s="197" t="s">
        <v>2288</v>
      </c>
      <c r="D192" s="197" t="s">
        <v>2304</v>
      </c>
      <c r="E192" s="197" t="s">
        <v>2304</v>
      </c>
      <c r="F192" s="197" t="s">
        <v>2369</v>
      </c>
      <c r="G192" s="197" t="s">
        <v>2292</v>
      </c>
      <c r="H192" s="202" t="s">
        <v>2643</v>
      </c>
      <c r="I192" s="203" t="s">
        <v>2644</v>
      </c>
      <c r="J192" s="204">
        <v>0</v>
      </c>
      <c r="K192" s="204">
        <v>0</v>
      </c>
      <c r="L192" s="197">
        <v>0</v>
      </c>
      <c r="M192" s="197"/>
      <c r="N192" s="197"/>
      <c r="O192" s="227"/>
    </row>
    <row r="193" spans="2:15" x14ac:dyDescent="0.2">
      <c r="B193" s="196" t="s">
        <v>175</v>
      </c>
      <c r="C193" s="197" t="s">
        <v>2288</v>
      </c>
      <c r="D193" s="197" t="s">
        <v>2306</v>
      </c>
      <c r="E193" s="197" t="s">
        <v>2289</v>
      </c>
      <c r="F193" s="197" t="s">
        <v>2289</v>
      </c>
      <c r="G193" s="197" t="s">
        <v>2289</v>
      </c>
      <c r="H193" s="202" t="s">
        <v>2645</v>
      </c>
      <c r="I193" s="203" t="s">
        <v>2646</v>
      </c>
      <c r="J193" s="204"/>
      <c r="K193" s="204"/>
      <c r="L193" s="197"/>
      <c r="M193" s="197"/>
      <c r="N193" s="197"/>
      <c r="O193" s="227"/>
    </row>
    <row r="194" spans="2:15" x14ac:dyDescent="0.2">
      <c r="B194" s="196" t="s">
        <v>628</v>
      </c>
      <c r="C194" s="197" t="s">
        <v>2288</v>
      </c>
      <c r="D194" s="197" t="s">
        <v>2306</v>
      </c>
      <c r="E194" s="197" t="s">
        <v>2292</v>
      </c>
      <c r="F194" s="197" t="s">
        <v>2289</v>
      </c>
      <c r="G194" s="197" t="s">
        <v>2289</v>
      </c>
      <c r="H194" s="202" t="s">
        <v>2647</v>
      </c>
      <c r="I194" s="203" t="s">
        <v>2648</v>
      </c>
      <c r="J194" s="204"/>
      <c r="K194" s="204"/>
      <c r="L194" s="197"/>
      <c r="M194" s="197"/>
      <c r="N194" s="197"/>
      <c r="O194" s="227"/>
    </row>
    <row r="195" spans="2:15" x14ac:dyDescent="0.2">
      <c r="B195" s="196" t="s">
        <v>628</v>
      </c>
      <c r="C195" s="197" t="s">
        <v>2288</v>
      </c>
      <c r="D195" s="197" t="s">
        <v>2306</v>
      </c>
      <c r="E195" s="197" t="s">
        <v>2292</v>
      </c>
      <c r="F195" s="197" t="s">
        <v>2292</v>
      </c>
      <c r="G195" s="197" t="s">
        <v>2289</v>
      </c>
      <c r="H195" s="202" t="s">
        <v>2649</v>
      </c>
      <c r="I195" s="203" t="s">
        <v>2648</v>
      </c>
      <c r="J195" s="204"/>
      <c r="K195" s="204"/>
      <c r="L195" s="197"/>
      <c r="M195" s="197"/>
      <c r="N195" s="197"/>
      <c r="O195" s="227"/>
    </row>
    <row r="196" spans="2:15" x14ac:dyDescent="0.2">
      <c r="B196" s="196" t="s">
        <v>628</v>
      </c>
      <c r="C196" s="197" t="s">
        <v>2288</v>
      </c>
      <c r="D196" s="197" t="s">
        <v>2306</v>
      </c>
      <c r="E196" s="197" t="s">
        <v>2292</v>
      </c>
      <c r="F196" s="197" t="s">
        <v>2292</v>
      </c>
      <c r="G196" s="197" t="s">
        <v>2292</v>
      </c>
      <c r="H196" s="202" t="s">
        <v>2650</v>
      </c>
      <c r="I196" s="203" t="s">
        <v>2651</v>
      </c>
      <c r="J196" s="204">
        <v>0</v>
      </c>
      <c r="K196" s="204">
        <v>55599.67</v>
      </c>
      <c r="L196" s="197">
        <v>-55599.67</v>
      </c>
      <c r="M196" s="197"/>
      <c r="N196" s="197"/>
      <c r="O196" s="227"/>
    </row>
    <row r="197" spans="2:15" x14ac:dyDescent="0.2">
      <c r="B197" s="196" t="s">
        <v>628</v>
      </c>
      <c r="C197" s="197" t="s">
        <v>2288</v>
      </c>
      <c r="D197" s="197" t="s">
        <v>2306</v>
      </c>
      <c r="E197" s="197" t="s">
        <v>2292</v>
      </c>
      <c r="F197" s="197" t="s">
        <v>2292</v>
      </c>
      <c r="G197" s="197" t="s">
        <v>2310</v>
      </c>
      <c r="H197" s="202" t="s">
        <v>2652</v>
      </c>
      <c r="I197" s="203" t="s">
        <v>2653</v>
      </c>
      <c r="J197" s="204">
        <v>0</v>
      </c>
      <c r="K197" s="204">
        <v>0</v>
      </c>
      <c r="L197" s="197">
        <v>0</v>
      </c>
      <c r="M197" s="197"/>
      <c r="N197" s="197"/>
      <c r="O197" s="227"/>
    </row>
    <row r="198" spans="2:15" x14ac:dyDescent="0.2">
      <c r="B198" s="196" t="s">
        <v>1334</v>
      </c>
      <c r="C198" s="197" t="s">
        <v>2288</v>
      </c>
      <c r="D198" s="197" t="s">
        <v>2306</v>
      </c>
      <c r="E198" s="197" t="s">
        <v>2310</v>
      </c>
      <c r="F198" s="197" t="s">
        <v>2289</v>
      </c>
      <c r="G198" s="197" t="s">
        <v>2289</v>
      </c>
      <c r="H198" s="202" t="s">
        <v>2654</v>
      </c>
      <c r="I198" s="203" t="s">
        <v>2655</v>
      </c>
      <c r="J198" s="204"/>
      <c r="K198" s="204"/>
      <c r="L198" s="197"/>
      <c r="M198" s="197"/>
      <c r="N198" s="197"/>
      <c r="O198" s="227"/>
    </row>
    <row r="199" spans="2:15" x14ac:dyDescent="0.2">
      <c r="B199" s="196" t="s">
        <v>630</v>
      </c>
      <c r="C199" s="197" t="s">
        <v>2288</v>
      </c>
      <c r="D199" s="197" t="s">
        <v>2306</v>
      </c>
      <c r="E199" s="197" t="s">
        <v>2310</v>
      </c>
      <c r="F199" s="197" t="s">
        <v>2292</v>
      </c>
      <c r="G199" s="197" t="s">
        <v>2289</v>
      </c>
      <c r="H199" s="202" t="s">
        <v>2656</v>
      </c>
      <c r="I199" s="203" t="s">
        <v>2657</v>
      </c>
      <c r="J199" s="204"/>
      <c r="K199" s="204"/>
      <c r="L199" s="197"/>
      <c r="M199" s="197"/>
      <c r="N199" s="197"/>
      <c r="O199" s="227"/>
    </row>
    <row r="200" spans="2:15" x14ac:dyDescent="0.2">
      <c r="B200" s="196" t="s">
        <v>630</v>
      </c>
      <c r="C200" s="197" t="s">
        <v>2288</v>
      </c>
      <c r="D200" s="197" t="s">
        <v>2306</v>
      </c>
      <c r="E200" s="197" t="s">
        <v>2310</v>
      </c>
      <c r="F200" s="197" t="s">
        <v>2292</v>
      </c>
      <c r="G200" s="197" t="s">
        <v>2292</v>
      </c>
      <c r="H200" s="202" t="s">
        <v>2658</v>
      </c>
      <c r="I200" s="203" t="s">
        <v>2657</v>
      </c>
      <c r="J200" s="204">
        <v>0</v>
      </c>
      <c r="K200" s="204">
        <v>157963.4</v>
      </c>
      <c r="L200" s="197">
        <v>-157963.4</v>
      </c>
      <c r="M200" s="197"/>
      <c r="N200" s="197"/>
      <c r="O200" s="227"/>
    </row>
    <row r="201" spans="2:15" x14ac:dyDescent="0.2">
      <c r="B201" s="196" t="s">
        <v>632</v>
      </c>
      <c r="C201" s="197" t="s">
        <v>2288</v>
      </c>
      <c r="D201" s="197" t="s">
        <v>2306</v>
      </c>
      <c r="E201" s="197" t="s">
        <v>2310</v>
      </c>
      <c r="F201" s="197" t="s">
        <v>2310</v>
      </c>
      <c r="G201" s="197" t="s">
        <v>2289</v>
      </c>
      <c r="H201" s="202" t="s">
        <v>2659</v>
      </c>
      <c r="I201" s="203" t="s">
        <v>2660</v>
      </c>
      <c r="J201" s="204"/>
      <c r="K201" s="204"/>
      <c r="L201" s="197"/>
      <c r="M201" s="197"/>
      <c r="N201" s="197"/>
      <c r="O201" s="227"/>
    </row>
    <row r="202" spans="2:15" x14ac:dyDescent="0.2">
      <c r="B202" s="196" t="s">
        <v>632</v>
      </c>
      <c r="C202" s="197" t="s">
        <v>2288</v>
      </c>
      <c r="D202" s="197" t="s">
        <v>2306</v>
      </c>
      <c r="E202" s="197" t="s">
        <v>2310</v>
      </c>
      <c r="F202" s="197" t="s">
        <v>2310</v>
      </c>
      <c r="G202" s="197" t="s">
        <v>2292</v>
      </c>
      <c r="H202" s="202">
        <v>405020201</v>
      </c>
      <c r="I202" s="203" t="s">
        <v>2660</v>
      </c>
      <c r="J202" s="204">
        <v>0</v>
      </c>
      <c r="K202" s="204">
        <v>0</v>
      </c>
      <c r="L202" s="197">
        <v>0</v>
      </c>
      <c r="M202" s="197"/>
      <c r="N202" s="197"/>
      <c r="O202" s="227"/>
    </row>
    <row r="203" spans="2:15" x14ac:dyDescent="0.2">
      <c r="B203" s="196" t="s">
        <v>2007</v>
      </c>
      <c r="C203" s="197" t="s">
        <v>2288</v>
      </c>
      <c r="D203" s="197" t="s">
        <v>2306</v>
      </c>
      <c r="E203" s="197" t="s">
        <v>2301</v>
      </c>
      <c r="F203" s="197" t="s">
        <v>2289</v>
      </c>
      <c r="G203" s="197" t="s">
        <v>2289</v>
      </c>
      <c r="H203" s="202" t="s">
        <v>2661</v>
      </c>
      <c r="I203" s="203" t="s">
        <v>2662</v>
      </c>
      <c r="J203" s="204"/>
      <c r="K203" s="204"/>
      <c r="L203" s="197"/>
      <c r="M203" s="197"/>
      <c r="N203" s="197"/>
      <c r="O203" s="227"/>
    </row>
    <row r="204" spans="2:15" x14ac:dyDescent="0.2">
      <c r="B204" s="196" t="s">
        <v>634</v>
      </c>
      <c r="C204" s="197" t="s">
        <v>2288</v>
      </c>
      <c r="D204" s="197" t="s">
        <v>2306</v>
      </c>
      <c r="E204" s="197" t="s">
        <v>2301</v>
      </c>
      <c r="F204" s="197" t="s">
        <v>2292</v>
      </c>
      <c r="G204" s="197" t="s">
        <v>2289</v>
      </c>
      <c r="H204" s="202" t="s">
        <v>2663</v>
      </c>
      <c r="I204" s="203" t="s">
        <v>2664</v>
      </c>
      <c r="J204" s="204"/>
      <c r="K204" s="204"/>
      <c r="L204" s="197"/>
      <c r="M204" s="197"/>
      <c r="N204" s="197"/>
      <c r="O204" s="227"/>
    </row>
    <row r="205" spans="2:15" x14ac:dyDescent="0.2">
      <c r="B205" s="196" t="s">
        <v>634</v>
      </c>
      <c r="C205" s="197" t="s">
        <v>2288</v>
      </c>
      <c r="D205" s="197" t="s">
        <v>2306</v>
      </c>
      <c r="E205" s="197" t="s">
        <v>2301</v>
      </c>
      <c r="F205" s="197" t="s">
        <v>2292</v>
      </c>
      <c r="G205" s="197" t="s">
        <v>2292</v>
      </c>
      <c r="H205" s="202" t="s">
        <v>2665</v>
      </c>
      <c r="I205" s="203" t="s">
        <v>2664</v>
      </c>
      <c r="J205" s="204">
        <v>0</v>
      </c>
      <c r="K205" s="204">
        <v>6092.25</v>
      </c>
      <c r="L205" s="197">
        <v>-6092.25</v>
      </c>
      <c r="M205" s="197"/>
      <c r="N205" s="197"/>
      <c r="O205" s="227"/>
    </row>
    <row r="206" spans="2:15" x14ac:dyDescent="0.2">
      <c r="B206" s="196" t="s">
        <v>636</v>
      </c>
      <c r="C206" s="197" t="s">
        <v>2288</v>
      </c>
      <c r="D206" s="197" t="s">
        <v>2306</v>
      </c>
      <c r="E206" s="197" t="s">
        <v>2301</v>
      </c>
      <c r="F206" s="197" t="s">
        <v>2310</v>
      </c>
      <c r="G206" s="197" t="s">
        <v>2289</v>
      </c>
      <c r="H206" s="202" t="s">
        <v>2666</v>
      </c>
      <c r="I206" s="203" t="s">
        <v>2667</v>
      </c>
      <c r="J206" s="204"/>
      <c r="K206" s="204"/>
      <c r="L206" s="197"/>
      <c r="M206" s="197"/>
      <c r="N206" s="197"/>
      <c r="O206" s="227"/>
    </row>
    <row r="207" spans="2:15" x14ac:dyDescent="0.2">
      <c r="B207" s="196" t="s">
        <v>636</v>
      </c>
      <c r="C207" s="197" t="s">
        <v>2288</v>
      </c>
      <c r="D207" s="197" t="s">
        <v>2306</v>
      </c>
      <c r="E207" s="197" t="s">
        <v>2301</v>
      </c>
      <c r="F207" s="197" t="s">
        <v>2310</v>
      </c>
      <c r="G207" s="197" t="s">
        <v>2292</v>
      </c>
      <c r="H207" s="202" t="s">
        <v>2668</v>
      </c>
      <c r="I207" s="203" t="s">
        <v>2667</v>
      </c>
      <c r="J207" s="204">
        <v>0</v>
      </c>
      <c r="K207" s="204">
        <v>0</v>
      </c>
      <c r="L207" s="197">
        <v>0</v>
      </c>
      <c r="M207" s="197"/>
      <c r="N207" s="197"/>
      <c r="O207" s="227"/>
    </row>
    <row r="208" spans="2:15" x14ac:dyDescent="0.2">
      <c r="B208" s="196" t="s">
        <v>638</v>
      </c>
      <c r="C208" s="197" t="s">
        <v>2288</v>
      </c>
      <c r="D208" s="197" t="s">
        <v>2306</v>
      </c>
      <c r="E208" s="197" t="s">
        <v>2301</v>
      </c>
      <c r="F208" s="197" t="s">
        <v>2301</v>
      </c>
      <c r="G208" s="197" t="s">
        <v>2289</v>
      </c>
      <c r="H208" s="202" t="s">
        <v>2669</v>
      </c>
      <c r="I208" s="203" t="s">
        <v>2670</v>
      </c>
      <c r="J208" s="204"/>
      <c r="K208" s="204"/>
      <c r="L208" s="197"/>
      <c r="M208" s="197"/>
      <c r="N208" s="197"/>
      <c r="O208" s="227"/>
    </row>
    <row r="209" spans="2:15" x14ac:dyDescent="0.2">
      <c r="B209" s="196" t="s">
        <v>638</v>
      </c>
      <c r="C209" s="197" t="s">
        <v>2288</v>
      </c>
      <c r="D209" s="197" t="s">
        <v>2306</v>
      </c>
      <c r="E209" s="197" t="s">
        <v>2301</v>
      </c>
      <c r="F209" s="197" t="s">
        <v>2301</v>
      </c>
      <c r="G209" s="197" t="s">
        <v>2292</v>
      </c>
      <c r="H209" s="202">
        <v>405030301</v>
      </c>
      <c r="I209" s="203" t="s">
        <v>2670</v>
      </c>
      <c r="J209" s="204">
        <v>0</v>
      </c>
      <c r="K209" s="204">
        <v>12416.23</v>
      </c>
      <c r="L209" s="197">
        <v>-12416.23</v>
      </c>
      <c r="M209" s="197"/>
      <c r="N209" s="197"/>
      <c r="O209" s="227"/>
    </row>
    <row r="210" spans="2:15" x14ac:dyDescent="0.2">
      <c r="B210" s="196" t="s">
        <v>2179</v>
      </c>
      <c r="C210" s="197" t="s">
        <v>2288</v>
      </c>
      <c r="D210" s="197" t="s">
        <v>2306</v>
      </c>
      <c r="E210" s="197" t="s">
        <v>2301</v>
      </c>
      <c r="F210" s="197" t="s">
        <v>2304</v>
      </c>
      <c r="G210" s="197" t="s">
        <v>2289</v>
      </c>
      <c r="H210" s="202">
        <v>405030400</v>
      </c>
      <c r="I210" s="203" t="s">
        <v>2671</v>
      </c>
      <c r="J210" s="204"/>
      <c r="K210" s="204"/>
      <c r="L210" s="197"/>
      <c r="M210" s="197"/>
      <c r="N210" s="197"/>
      <c r="O210" s="227"/>
    </row>
    <row r="211" spans="2:15" x14ac:dyDescent="0.2">
      <c r="B211" s="196" t="s">
        <v>2179</v>
      </c>
      <c r="C211" s="197" t="s">
        <v>2288</v>
      </c>
      <c r="D211" s="197" t="s">
        <v>2306</v>
      </c>
      <c r="E211" s="197" t="s">
        <v>2301</v>
      </c>
      <c r="F211" s="197" t="s">
        <v>2304</v>
      </c>
      <c r="G211" s="197" t="s">
        <v>2292</v>
      </c>
      <c r="H211" s="202">
        <v>405030401</v>
      </c>
      <c r="I211" s="203" t="s">
        <v>2671</v>
      </c>
      <c r="J211" s="204">
        <v>0</v>
      </c>
      <c r="K211" s="204">
        <v>0</v>
      </c>
      <c r="L211" s="197">
        <v>0</v>
      </c>
      <c r="M211" s="197"/>
      <c r="N211" s="197"/>
      <c r="O211" s="227"/>
    </row>
    <row r="212" spans="2:15" x14ac:dyDescent="0.2">
      <c r="B212" s="196" t="s">
        <v>1336</v>
      </c>
      <c r="C212" s="197" t="s">
        <v>2288</v>
      </c>
      <c r="D212" s="197" t="s">
        <v>2306</v>
      </c>
      <c r="E212" s="197" t="s">
        <v>2304</v>
      </c>
      <c r="F212" s="197" t="s">
        <v>2289</v>
      </c>
      <c r="G212" s="197" t="s">
        <v>2289</v>
      </c>
      <c r="H212" s="202" t="s">
        <v>2672</v>
      </c>
      <c r="I212" s="203" t="s">
        <v>2673</v>
      </c>
      <c r="J212" s="204"/>
      <c r="K212" s="204"/>
      <c r="L212" s="197"/>
      <c r="M212" s="197"/>
      <c r="N212" s="197"/>
      <c r="O212" s="227"/>
    </row>
    <row r="213" spans="2:15" x14ac:dyDescent="0.2">
      <c r="B213" s="196" t="s">
        <v>640</v>
      </c>
      <c r="C213" s="197" t="s">
        <v>2288</v>
      </c>
      <c r="D213" s="197" t="s">
        <v>2306</v>
      </c>
      <c r="E213" s="197" t="s">
        <v>2304</v>
      </c>
      <c r="F213" s="197" t="s">
        <v>2292</v>
      </c>
      <c r="G213" s="197" t="s">
        <v>2289</v>
      </c>
      <c r="H213" s="202" t="s">
        <v>2674</v>
      </c>
      <c r="I213" s="203" t="s">
        <v>2675</v>
      </c>
      <c r="J213" s="204"/>
      <c r="K213" s="204"/>
      <c r="L213" s="197"/>
      <c r="M213" s="197"/>
      <c r="N213" s="197"/>
      <c r="O213" s="227"/>
    </row>
    <row r="214" spans="2:15" x14ac:dyDescent="0.2">
      <c r="B214" s="196" t="s">
        <v>640</v>
      </c>
      <c r="C214" s="197" t="s">
        <v>2288</v>
      </c>
      <c r="D214" s="197" t="s">
        <v>2306</v>
      </c>
      <c r="E214" s="197" t="s">
        <v>2304</v>
      </c>
      <c r="F214" s="197" t="s">
        <v>2292</v>
      </c>
      <c r="G214" s="197" t="s">
        <v>2292</v>
      </c>
      <c r="H214" s="202" t="s">
        <v>2676</v>
      </c>
      <c r="I214" s="203" t="s">
        <v>2675</v>
      </c>
      <c r="J214" s="204">
        <v>0</v>
      </c>
      <c r="K214" s="204">
        <v>31825.33</v>
      </c>
      <c r="L214" s="197">
        <v>-31825.33</v>
      </c>
      <c r="M214" s="197"/>
      <c r="N214" s="197"/>
      <c r="O214" s="227"/>
    </row>
    <row r="215" spans="2:15" x14ac:dyDescent="0.2">
      <c r="B215" s="196" t="s">
        <v>642</v>
      </c>
      <c r="C215" s="197" t="s">
        <v>2288</v>
      </c>
      <c r="D215" s="197" t="s">
        <v>2306</v>
      </c>
      <c r="E215" s="197" t="s">
        <v>2304</v>
      </c>
      <c r="F215" s="197" t="s">
        <v>2310</v>
      </c>
      <c r="G215" s="197" t="s">
        <v>2289</v>
      </c>
      <c r="H215" s="202" t="s">
        <v>2677</v>
      </c>
      <c r="I215" s="203" t="s">
        <v>2678</v>
      </c>
      <c r="J215" s="204"/>
      <c r="K215" s="204"/>
      <c r="L215" s="197"/>
      <c r="M215" s="197"/>
      <c r="N215" s="197"/>
      <c r="O215" s="227"/>
    </row>
    <row r="216" spans="2:15" x14ac:dyDescent="0.2">
      <c r="B216" s="196" t="s">
        <v>642</v>
      </c>
      <c r="C216" s="197" t="s">
        <v>2288</v>
      </c>
      <c r="D216" s="197" t="s">
        <v>2306</v>
      </c>
      <c r="E216" s="197" t="s">
        <v>2304</v>
      </c>
      <c r="F216" s="197" t="s">
        <v>2310</v>
      </c>
      <c r="G216" s="197" t="s">
        <v>2292</v>
      </c>
      <c r="H216" s="202" t="s">
        <v>2679</v>
      </c>
      <c r="I216" s="203" t="s">
        <v>2678</v>
      </c>
      <c r="J216" s="204">
        <v>0</v>
      </c>
      <c r="K216" s="204">
        <v>0</v>
      </c>
      <c r="L216" s="197">
        <v>0</v>
      </c>
      <c r="M216" s="197"/>
      <c r="N216" s="197"/>
      <c r="O216" s="227"/>
    </row>
    <row r="217" spans="2:15" x14ac:dyDescent="0.2">
      <c r="B217" s="196" t="s">
        <v>644</v>
      </c>
      <c r="C217" s="197" t="s">
        <v>2288</v>
      </c>
      <c r="D217" s="197" t="s">
        <v>2306</v>
      </c>
      <c r="E217" s="197" t="s">
        <v>2304</v>
      </c>
      <c r="F217" s="197" t="s">
        <v>2301</v>
      </c>
      <c r="G217" s="197" t="s">
        <v>2289</v>
      </c>
      <c r="H217" s="202" t="s">
        <v>2680</v>
      </c>
      <c r="I217" s="203" t="s">
        <v>2681</v>
      </c>
      <c r="J217" s="204"/>
      <c r="K217" s="204"/>
      <c r="L217" s="197"/>
      <c r="M217" s="197"/>
      <c r="N217" s="197"/>
      <c r="O217" s="227"/>
    </row>
    <row r="218" spans="2:15" x14ac:dyDescent="0.2">
      <c r="B218" s="196" t="s">
        <v>644</v>
      </c>
      <c r="C218" s="197" t="s">
        <v>2288</v>
      </c>
      <c r="D218" s="197" t="s">
        <v>2306</v>
      </c>
      <c r="E218" s="197" t="s">
        <v>2304</v>
      </c>
      <c r="F218" s="197" t="s">
        <v>2301</v>
      </c>
      <c r="G218" s="197" t="s">
        <v>2292</v>
      </c>
      <c r="H218" s="202">
        <v>405040301</v>
      </c>
      <c r="I218" s="203" t="s">
        <v>2681</v>
      </c>
      <c r="J218" s="204">
        <v>1480.63</v>
      </c>
      <c r="K218" s="204">
        <v>11570.69</v>
      </c>
      <c r="L218" s="197">
        <v>-10090.060000000001</v>
      </c>
      <c r="M218" s="197"/>
      <c r="N218" s="197"/>
      <c r="O218" s="227"/>
    </row>
    <row r="219" spans="2:15" x14ac:dyDescent="0.2">
      <c r="B219" s="196" t="s">
        <v>1338</v>
      </c>
      <c r="C219" s="197" t="s">
        <v>2288</v>
      </c>
      <c r="D219" s="197" t="s">
        <v>2306</v>
      </c>
      <c r="E219" s="197" t="s">
        <v>2306</v>
      </c>
      <c r="F219" s="197" t="s">
        <v>2289</v>
      </c>
      <c r="G219" s="197" t="s">
        <v>2289</v>
      </c>
      <c r="H219" s="202" t="s">
        <v>2682</v>
      </c>
      <c r="I219" s="203" t="s">
        <v>2683</v>
      </c>
      <c r="J219" s="204"/>
      <c r="K219" s="204"/>
      <c r="L219" s="197"/>
      <c r="M219" s="197"/>
      <c r="N219" s="197"/>
      <c r="O219" s="227"/>
    </row>
    <row r="220" spans="2:15" x14ac:dyDescent="0.2">
      <c r="B220" s="196" t="s">
        <v>1340</v>
      </c>
      <c r="C220" s="197" t="s">
        <v>2288</v>
      </c>
      <c r="D220" s="197" t="s">
        <v>2306</v>
      </c>
      <c r="E220" s="197" t="s">
        <v>2306</v>
      </c>
      <c r="F220" s="197" t="s">
        <v>2292</v>
      </c>
      <c r="G220" s="197" t="s">
        <v>2289</v>
      </c>
      <c r="H220" s="202" t="s">
        <v>2684</v>
      </c>
      <c r="I220" s="203" t="s">
        <v>2685</v>
      </c>
      <c r="J220" s="204"/>
      <c r="K220" s="204"/>
      <c r="L220" s="197"/>
      <c r="M220" s="197"/>
      <c r="N220" s="197"/>
      <c r="O220" s="227"/>
    </row>
    <row r="221" spans="2:15" x14ac:dyDescent="0.2">
      <c r="B221" s="196" t="s">
        <v>646</v>
      </c>
      <c r="C221" s="197" t="s">
        <v>2288</v>
      </c>
      <c r="D221" s="197" t="s">
        <v>2306</v>
      </c>
      <c r="E221" s="197" t="s">
        <v>2306</v>
      </c>
      <c r="F221" s="197" t="s">
        <v>2292</v>
      </c>
      <c r="G221" s="197" t="s">
        <v>2292</v>
      </c>
      <c r="H221" s="202" t="s">
        <v>2686</v>
      </c>
      <c r="I221" s="203" t="s">
        <v>2687</v>
      </c>
      <c r="J221" s="204">
        <v>0</v>
      </c>
      <c r="K221" s="204">
        <v>0</v>
      </c>
      <c r="L221" s="197">
        <v>0</v>
      </c>
      <c r="M221" s="197"/>
      <c r="N221" s="197"/>
      <c r="O221" s="227"/>
    </row>
    <row r="222" spans="2:15" x14ac:dyDescent="0.2">
      <c r="B222" s="196" t="s">
        <v>648</v>
      </c>
      <c r="C222" s="197" t="s">
        <v>2288</v>
      </c>
      <c r="D222" s="197" t="s">
        <v>2306</v>
      </c>
      <c r="E222" s="197" t="s">
        <v>2306</v>
      </c>
      <c r="F222" s="197" t="s">
        <v>2292</v>
      </c>
      <c r="G222" s="197" t="s">
        <v>2310</v>
      </c>
      <c r="H222" s="202" t="s">
        <v>2688</v>
      </c>
      <c r="I222" s="203" t="s">
        <v>2689</v>
      </c>
      <c r="J222" s="204">
        <v>0</v>
      </c>
      <c r="K222" s="204">
        <v>5196000</v>
      </c>
      <c r="L222" s="197">
        <v>-5196000</v>
      </c>
      <c r="M222" s="197"/>
      <c r="N222" s="197"/>
      <c r="O222" s="227"/>
    </row>
    <row r="223" spans="2:15" x14ac:dyDescent="0.2">
      <c r="B223" s="196" t="s">
        <v>650</v>
      </c>
      <c r="C223" s="197" t="s">
        <v>2288</v>
      </c>
      <c r="D223" s="197" t="s">
        <v>2306</v>
      </c>
      <c r="E223" s="197" t="s">
        <v>2306</v>
      </c>
      <c r="F223" s="197" t="s">
        <v>2292</v>
      </c>
      <c r="G223" s="197" t="s">
        <v>2301</v>
      </c>
      <c r="H223" s="202" t="s">
        <v>2690</v>
      </c>
      <c r="I223" s="203" t="s">
        <v>2691</v>
      </c>
      <c r="J223" s="204">
        <v>0</v>
      </c>
      <c r="K223" s="204">
        <v>0</v>
      </c>
      <c r="L223" s="197">
        <v>0</v>
      </c>
      <c r="M223" s="197"/>
      <c r="N223" s="197"/>
      <c r="O223" s="227"/>
    </row>
    <row r="224" spans="2:15" x14ac:dyDescent="0.2">
      <c r="B224" s="196" t="s">
        <v>652</v>
      </c>
      <c r="C224" s="197" t="s">
        <v>2288</v>
      </c>
      <c r="D224" s="197" t="s">
        <v>2306</v>
      </c>
      <c r="E224" s="197" t="s">
        <v>2306</v>
      </c>
      <c r="F224" s="197" t="s">
        <v>2301</v>
      </c>
      <c r="G224" s="197" t="s">
        <v>2289</v>
      </c>
      <c r="H224" s="202">
        <v>405050300</v>
      </c>
      <c r="I224" s="203" t="s">
        <v>2685</v>
      </c>
      <c r="J224" s="204"/>
      <c r="K224" s="204"/>
      <c r="L224" s="197"/>
      <c r="M224" s="197"/>
      <c r="N224" s="197"/>
      <c r="O224" s="227"/>
    </row>
    <row r="225" spans="2:15" x14ac:dyDescent="0.2">
      <c r="B225" s="196" t="s">
        <v>652</v>
      </c>
      <c r="C225" s="197" t="s">
        <v>2288</v>
      </c>
      <c r="D225" s="197" t="s">
        <v>2306</v>
      </c>
      <c r="E225" s="197" t="s">
        <v>2306</v>
      </c>
      <c r="F225" s="197" t="s">
        <v>2301</v>
      </c>
      <c r="G225" s="197" t="s">
        <v>2292</v>
      </c>
      <c r="H225" s="202">
        <v>405050301</v>
      </c>
      <c r="I225" s="203" t="s">
        <v>2692</v>
      </c>
      <c r="J225" s="204">
        <v>0</v>
      </c>
      <c r="K225" s="204">
        <v>0</v>
      </c>
      <c r="L225" s="197">
        <v>0</v>
      </c>
      <c r="M225" s="197"/>
      <c r="N225" s="197"/>
      <c r="O225" s="227"/>
    </row>
    <row r="226" spans="2:15" x14ac:dyDescent="0.2">
      <c r="B226" s="196" t="s">
        <v>654</v>
      </c>
      <c r="C226" s="197" t="s">
        <v>2288</v>
      </c>
      <c r="D226" s="197" t="s">
        <v>2306</v>
      </c>
      <c r="E226" s="197" t="s">
        <v>2306</v>
      </c>
      <c r="F226" s="197" t="s">
        <v>2310</v>
      </c>
      <c r="G226" s="197" t="s">
        <v>2289</v>
      </c>
      <c r="H226" s="202" t="s">
        <v>2693</v>
      </c>
      <c r="I226" s="203" t="s">
        <v>2694</v>
      </c>
      <c r="J226" s="204"/>
      <c r="K226" s="204"/>
      <c r="L226" s="197"/>
      <c r="M226" s="197"/>
      <c r="N226" s="197"/>
      <c r="O226" s="227"/>
    </row>
    <row r="227" spans="2:15" x14ac:dyDescent="0.2">
      <c r="B227" s="196" t="s">
        <v>654</v>
      </c>
      <c r="C227" s="197" t="s">
        <v>2288</v>
      </c>
      <c r="D227" s="197" t="s">
        <v>2306</v>
      </c>
      <c r="E227" s="197" t="s">
        <v>2306</v>
      </c>
      <c r="F227" s="197" t="s">
        <v>2310</v>
      </c>
      <c r="G227" s="197" t="s">
        <v>2292</v>
      </c>
      <c r="H227" s="202">
        <v>405050201</v>
      </c>
      <c r="I227" s="203" t="s">
        <v>2695</v>
      </c>
      <c r="J227" s="204">
        <v>39.619999999999997</v>
      </c>
      <c r="K227" s="204">
        <v>9716.09</v>
      </c>
      <c r="L227" s="197">
        <v>-9676.4699999999993</v>
      </c>
      <c r="M227" s="197"/>
      <c r="N227" s="197"/>
      <c r="O227" s="227"/>
    </row>
    <row r="228" spans="2:15" x14ac:dyDescent="0.2">
      <c r="B228" s="196" t="s">
        <v>654</v>
      </c>
      <c r="C228" s="197" t="s">
        <v>2288</v>
      </c>
      <c r="D228" s="197" t="s">
        <v>2306</v>
      </c>
      <c r="E228" s="197" t="s">
        <v>2306</v>
      </c>
      <c r="F228" s="197" t="s">
        <v>2310</v>
      </c>
      <c r="G228" s="197" t="s">
        <v>2310</v>
      </c>
      <c r="H228" s="202" t="s">
        <v>2696</v>
      </c>
      <c r="I228" s="203" t="s">
        <v>2697</v>
      </c>
      <c r="J228" s="204">
        <v>0</v>
      </c>
      <c r="K228" s="204">
        <v>8952.16</v>
      </c>
      <c r="L228" s="197">
        <v>-8952.16</v>
      </c>
      <c r="M228" s="197"/>
      <c r="N228" s="197"/>
      <c r="O228" s="227"/>
    </row>
    <row r="229" spans="2:15" x14ac:dyDescent="0.2">
      <c r="B229" s="196" t="s">
        <v>654</v>
      </c>
      <c r="C229" s="197" t="s">
        <v>2288</v>
      </c>
      <c r="D229" s="197" t="s">
        <v>2306</v>
      </c>
      <c r="E229" s="197" t="s">
        <v>2306</v>
      </c>
      <c r="F229" s="197" t="s">
        <v>2310</v>
      </c>
      <c r="G229" s="197" t="s">
        <v>2301</v>
      </c>
      <c r="H229" s="202" t="s">
        <v>2698</v>
      </c>
      <c r="I229" s="203" t="s">
        <v>2699</v>
      </c>
      <c r="J229" s="204">
        <v>0</v>
      </c>
      <c r="K229" s="204">
        <v>337307.42</v>
      </c>
      <c r="L229" s="197">
        <v>-337307.42</v>
      </c>
      <c r="M229" s="197"/>
      <c r="N229" s="197"/>
      <c r="O229" s="227"/>
    </row>
    <row r="230" spans="2:15" x14ac:dyDescent="0.2">
      <c r="B230" s="196" t="s">
        <v>654</v>
      </c>
      <c r="C230" s="197" t="s">
        <v>2288</v>
      </c>
      <c r="D230" s="197" t="s">
        <v>2306</v>
      </c>
      <c r="E230" s="197" t="s">
        <v>2306</v>
      </c>
      <c r="F230" s="197" t="s">
        <v>2310</v>
      </c>
      <c r="G230" s="197" t="s">
        <v>2334</v>
      </c>
      <c r="H230" s="202">
        <v>405050299</v>
      </c>
      <c r="I230" s="203" t="s">
        <v>2700</v>
      </c>
      <c r="J230" s="204">
        <v>3083.8</v>
      </c>
      <c r="K230" s="204">
        <v>221575.77</v>
      </c>
      <c r="L230" s="197">
        <v>-218491.97</v>
      </c>
      <c r="M230" s="197"/>
      <c r="N230" s="197"/>
      <c r="O230" s="227"/>
    </row>
    <row r="231" spans="2:15" x14ac:dyDescent="0.2">
      <c r="B231" s="196" t="s">
        <v>2009</v>
      </c>
      <c r="C231" s="197" t="s">
        <v>2288</v>
      </c>
      <c r="D231" s="197" t="s">
        <v>2308</v>
      </c>
      <c r="E231" s="197" t="s">
        <v>2289</v>
      </c>
      <c r="F231" s="197" t="s">
        <v>2289</v>
      </c>
      <c r="G231" s="197" t="s">
        <v>2289</v>
      </c>
      <c r="H231" s="202" t="s">
        <v>2701</v>
      </c>
      <c r="I231" s="203" t="s">
        <v>2702</v>
      </c>
      <c r="J231" s="204"/>
      <c r="K231" s="204"/>
      <c r="L231" s="197"/>
      <c r="M231" s="197"/>
      <c r="N231" s="197"/>
      <c r="O231" s="227"/>
    </row>
    <row r="232" spans="2:15" x14ac:dyDescent="0.2">
      <c r="B232" s="196" t="s">
        <v>656</v>
      </c>
      <c r="C232" s="197" t="s">
        <v>2288</v>
      </c>
      <c r="D232" s="197" t="s">
        <v>2308</v>
      </c>
      <c r="E232" s="197" t="s">
        <v>2292</v>
      </c>
      <c r="F232" s="197" t="s">
        <v>2289</v>
      </c>
      <c r="G232" s="197" t="s">
        <v>2289</v>
      </c>
      <c r="H232" s="202" t="s">
        <v>2703</v>
      </c>
      <c r="I232" s="203" t="s">
        <v>2704</v>
      </c>
      <c r="J232" s="204"/>
      <c r="K232" s="204"/>
      <c r="L232" s="197"/>
      <c r="M232" s="197"/>
      <c r="N232" s="197"/>
      <c r="O232" s="227"/>
    </row>
    <row r="233" spans="2:15" x14ac:dyDescent="0.2">
      <c r="B233" s="196" t="s">
        <v>656</v>
      </c>
      <c r="C233" s="197" t="s">
        <v>2288</v>
      </c>
      <c r="D233" s="197" t="s">
        <v>2308</v>
      </c>
      <c r="E233" s="197" t="s">
        <v>2292</v>
      </c>
      <c r="F233" s="197" t="s">
        <v>2292</v>
      </c>
      <c r="G233" s="197" t="s">
        <v>2289</v>
      </c>
      <c r="H233" s="202" t="s">
        <v>2705</v>
      </c>
      <c r="I233" s="203" t="s">
        <v>2704</v>
      </c>
      <c r="J233" s="204"/>
      <c r="K233" s="204"/>
      <c r="L233" s="197"/>
      <c r="M233" s="197"/>
      <c r="N233" s="197"/>
      <c r="O233" s="227"/>
    </row>
    <row r="234" spans="2:15" x14ac:dyDescent="0.2">
      <c r="B234" s="196" t="s">
        <v>656</v>
      </c>
      <c r="C234" s="197" t="s">
        <v>2288</v>
      </c>
      <c r="D234" s="197" t="s">
        <v>2308</v>
      </c>
      <c r="E234" s="197" t="s">
        <v>2292</v>
      </c>
      <c r="F234" s="197" t="s">
        <v>2292</v>
      </c>
      <c r="G234" s="197" t="s">
        <v>2292</v>
      </c>
      <c r="H234" s="202">
        <v>406010101</v>
      </c>
      <c r="I234" s="203" t="s">
        <v>2704</v>
      </c>
      <c r="J234" s="204">
        <v>7425.4</v>
      </c>
      <c r="K234" s="204">
        <v>1324555.75</v>
      </c>
      <c r="L234" s="197">
        <v>-1317130.3500000001</v>
      </c>
      <c r="M234" s="197"/>
      <c r="N234" s="197"/>
      <c r="O234" s="227"/>
    </row>
    <row r="235" spans="2:15" x14ac:dyDescent="0.2">
      <c r="B235" s="196" t="s">
        <v>658</v>
      </c>
      <c r="C235" s="197" t="s">
        <v>2288</v>
      </c>
      <c r="D235" s="197" t="s">
        <v>2308</v>
      </c>
      <c r="E235" s="197" t="s">
        <v>2310</v>
      </c>
      <c r="F235" s="197" t="s">
        <v>2289</v>
      </c>
      <c r="G235" s="197" t="s">
        <v>2289</v>
      </c>
      <c r="H235" s="202" t="s">
        <v>2706</v>
      </c>
      <c r="I235" s="203" t="s">
        <v>2707</v>
      </c>
      <c r="J235" s="204"/>
      <c r="K235" s="204"/>
      <c r="L235" s="197"/>
      <c r="M235" s="197"/>
      <c r="N235" s="197"/>
      <c r="O235" s="227"/>
    </row>
    <row r="236" spans="2:15" x14ac:dyDescent="0.2">
      <c r="B236" s="196" t="s">
        <v>658</v>
      </c>
      <c r="C236" s="197" t="s">
        <v>2288</v>
      </c>
      <c r="D236" s="197" t="s">
        <v>2308</v>
      </c>
      <c r="E236" s="197" t="s">
        <v>2310</v>
      </c>
      <c r="F236" s="197" t="s">
        <v>2292</v>
      </c>
      <c r="G236" s="197" t="s">
        <v>2289</v>
      </c>
      <c r="H236" s="202" t="s">
        <v>2708</v>
      </c>
      <c r="I236" s="203" t="s">
        <v>2707</v>
      </c>
      <c r="J236" s="204"/>
      <c r="K236" s="204"/>
      <c r="L236" s="197"/>
      <c r="M236" s="197"/>
      <c r="N236" s="197"/>
      <c r="O236" s="227"/>
    </row>
    <row r="237" spans="2:15" x14ac:dyDescent="0.2">
      <c r="B237" s="196" t="s">
        <v>658</v>
      </c>
      <c r="C237" s="197" t="s">
        <v>2288</v>
      </c>
      <c r="D237" s="197" t="s">
        <v>2308</v>
      </c>
      <c r="E237" s="197" t="s">
        <v>2310</v>
      </c>
      <c r="F237" s="197" t="s">
        <v>2292</v>
      </c>
      <c r="G237" s="197" t="s">
        <v>2292</v>
      </c>
      <c r="H237" s="202" t="s">
        <v>2709</v>
      </c>
      <c r="I237" s="203" t="s">
        <v>2707</v>
      </c>
      <c r="J237" s="204">
        <v>0</v>
      </c>
      <c r="K237" s="204">
        <v>625</v>
      </c>
      <c r="L237" s="197">
        <v>-625</v>
      </c>
      <c r="M237" s="197"/>
      <c r="N237" s="197"/>
      <c r="O237" s="227"/>
    </row>
    <row r="238" spans="2:15" x14ac:dyDescent="0.2">
      <c r="B238" s="196" t="s">
        <v>660</v>
      </c>
      <c r="C238" s="197" t="s">
        <v>2288</v>
      </c>
      <c r="D238" s="197" t="s">
        <v>2308</v>
      </c>
      <c r="E238" s="197" t="s">
        <v>2301</v>
      </c>
      <c r="F238" s="197" t="s">
        <v>2289</v>
      </c>
      <c r="G238" s="197" t="s">
        <v>2289</v>
      </c>
      <c r="H238" s="202" t="s">
        <v>2710</v>
      </c>
      <c r="I238" s="203" t="s">
        <v>2711</v>
      </c>
      <c r="J238" s="204"/>
      <c r="K238" s="204"/>
      <c r="L238" s="197"/>
      <c r="M238" s="197"/>
      <c r="N238" s="197"/>
      <c r="O238" s="227"/>
    </row>
    <row r="239" spans="2:15" x14ac:dyDescent="0.2">
      <c r="B239" s="196" t="s">
        <v>660</v>
      </c>
      <c r="C239" s="197" t="s">
        <v>2288</v>
      </c>
      <c r="D239" s="197" t="s">
        <v>2308</v>
      </c>
      <c r="E239" s="197" t="s">
        <v>2301</v>
      </c>
      <c r="F239" s="197" t="s">
        <v>2292</v>
      </c>
      <c r="G239" s="197" t="s">
        <v>2289</v>
      </c>
      <c r="H239" s="202" t="s">
        <v>2712</v>
      </c>
      <c r="I239" s="203" t="s">
        <v>2711</v>
      </c>
      <c r="J239" s="204"/>
      <c r="K239" s="204"/>
      <c r="L239" s="197"/>
      <c r="M239" s="197"/>
      <c r="N239" s="197"/>
      <c r="O239" s="227"/>
    </row>
    <row r="240" spans="2:15" x14ac:dyDescent="0.2">
      <c r="B240" s="196" t="s">
        <v>660</v>
      </c>
      <c r="C240" s="197" t="s">
        <v>2288</v>
      </c>
      <c r="D240" s="197" t="s">
        <v>2308</v>
      </c>
      <c r="E240" s="197" t="s">
        <v>2301</v>
      </c>
      <c r="F240" s="197" t="s">
        <v>2292</v>
      </c>
      <c r="G240" s="197" t="s">
        <v>2292</v>
      </c>
      <c r="H240" s="202" t="s">
        <v>2713</v>
      </c>
      <c r="I240" s="203" t="s">
        <v>2711</v>
      </c>
      <c r="J240" s="204">
        <v>0</v>
      </c>
      <c r="K240" s="204">
        <v>0</v>
      </c>
      <c r="L240" s="197">
        <v>0</v>
      </c>
      <c r="M240" s="197"/>
      <c r="N240" s="197"/>
      <c r="O240" s="227"/>
    </row>
    <row r="241" spans="2:15" x14ac:dyDescent="0.2">
      <c r="B241" s="196" t="s">
        <v>176</v>
      </c>
      <c r="C241" s="197" t="s">
        <v>2288</v>
      </c>
      <c r="D241" s="197" t="s">
        <v>2369</v>
      </c>
      <c r="E241" s="197" t="s">
        <v>2289</v>
      </c>
      <c r="F241" s="197" t="s">
        <v>2289</v>
      </c>
      <c r="G241" s="197" t="s">
        <v>2289</v>
      </c>
      <c r="H241" s="202" t="s">
        <v>2714</v>
      </c>
      <c r="I241" s="203" t="s">
        <v>2715</v>
      </c>
      <c r="J241" s="204"/>
      <c r="K241" s="204"/>
      <c r="L241" s="197"/>
      <c r="M241" s="197"/>
      <c r="N241" s="197"/>
      <c r="O241" s="227"/>
    </row>
    <row r="242" spans="2:15" x14ac:dyDescent="0.2">
      <c r="B242" s="196" t="s">
        <v>662</v>
      </c>
      <c r="C242" s="197" t="s">
        <v>2288</v>
      </c>
      <c r="D242" s="197" t="s">
        <v>2369</v>
      </c>
      <c r="E242" s="197" t="s">
        <v>2292</v>
      </c>
      <c r="F242" s="197" t="s">
        <v>2289</v>
      </c>
      <c r="G242" s="197" t="s">
        <v>2289</v>
      </c>
      <c r="H242" s="202" t="s">
        <v>2716</v>
      </c>
      <c r="I242" s="203" t="s">
        <v>2717</v>
      </c>
      <c r="J242" s="204"/>
      <c r="K242" s="204"/>
      <c r="L242" s="197"/>
      <c r="M242" s="197"/>
      <c r="N242" s="197"/>
      <c r="O242" s="227"/>
    </row>
    <row r="243" spans="2:15" x14ac:dyDescent="0.2">
      <c r="B243" s="196" t="s">
        <v>662</v>
      </c>
      <c r="C243" s="197" t="s">
        <v>2288</v>
      </c>
      <c r="D243" s="197" t="s">
        <v>2369</v>
      </c>
      <c r="E243" s="197" t="s">
        <v>2292</v>
      </c>
      <c r="F243" s="197" t="s">
        <v>2292</v>
      </c>
      <c r="G243" s="197" t="s">
        <v>2289</v>
      </c>
      <c r="H243" s="202" t="s">
        <v>2718</v>
      </c>
      <c r="I243" s="203" t="s">
        <v>2717</v>
      </c>
      <c r="J243" s="204"/>
      <c r="K243" s="204"/>
      <c r="L243" s="197"/>
      <c r="M243" s="197"/>
      <c r="N243" s="197"/>
      <c r="O243" s="227"/>
    </row>
    <row r="244" spans="2:15" x14ac:dyDescent="0.2">
      <c r="B244" s="196" t="s">
        <v>662</v>
      </c>
      <c r="C244" s="197" t="s">
        <v>2288</v>
      </c>
      <c r="D244" s="197" t="s">
        <v>2369</v>
      </c>
      <c r="E244" s="197" t="s">
        <v>2292</v>
      </c>
      <c r="F244" s="197" t="s">
        <v>2292</v>
      </c>
      <c r="G244" s="197" t="s">
        <v>2292</v>
      </c>
      <c r="H244" s="202">
        <v>407010101</v>
      </c>
      <c r="I244" s="203" t="s">
        <v>2717</v>
      </c>
      <c r="J244" s="204">
        <v>0</v>
      </c>
      <c r="K244" s="204">
        <v>1723397.83</v>
      </c>
      <c r="L244" s="197">
        <v>-1723397.83</v>
      </c>
      <c r="M244" s="197"/>
      <c r="N244" s="197"/>
      <c r="O244" s="227"/>
    </row>
    <row r="245" spans="2:15" x14ac:dyDescent="0.2">
      <c r="B245" s="196" t="s">
        <v>664</v>
      </c>
      <c r="C245" s="197" t="s">
        <v>2288</v>
      </c>
      <c r="D245" s="197" t="s">
        <v>2369</v>
      </c>
      <c r="E245" s="197" t="s">
        <v>2310</v>
      </c>
      <c r="F245" s="197" t="s">
        <v>2289</v>
      </c>
      <c r="G245" s="197" t="s">
        <v>2289</v>
      </c>
      <c r="H245" s="202" t="s">
        <v>2719</v>
      </c>
      <c r="I245" s="203" t="s">
        <v>2720</v>
      </c>
      <c r="J245" s="204"/>
      <c r="K245" s="204"/>
      <c r="L245" s="197"/>
      <c r="M245" s="197"/>
      <c r="N245" s="197"/>
      <c r="O245" s="227"/>
    </row>
    <row r="246" spans="2:15" x14ac:dyDescent="0.2">
      <c r="B246" s="196" t="s">
        <v>664</v>
      </c>
      <c r="C246" s="197" t="s">
        <v>2288</v>
      </c>
      <c r="D246" s="197" t="s">
        <v>2369</v>
      </c>
      <c r="E246" s="197" t="s">
        <v>2310</v>
      </c>
      <c r="F246" s="197" t="s">
        <v>2292</v>
      </c>
      <c r="G246" s="197" t="s">
        <v>2289</v>
      </c>
      <c r="H246" s="202" t="s">
        <v>2721</v>
      </c>
      <c r="I246" s="203" t="s">
        <v>2720</v>
      </c>
      <c r="J246" s="204"/>
      <c r="K246" s="204"/>
      <c r="L246" s="197"/>
      <c r="M246" s="197"/>
      <c r="N246" s="197"/>
      <c r="O246" s="227"/>
    </row>
    <row r="247" spans="2:15" x14ac:dyDescent="0.2">
      <c r="B247" s="196" t="s">
        <v>664</v>
      </c>
      <c r="C247" s="197" t="s">
        <v>2288</v>
      </c>
      <c r="D247" s="197" t="s">
        <v>2369</v>
      </c>
      <c r="E247" s="197" t="s">
        <v>2310</v>
      </c>
      <c r="F247" s="197" t="s">
        <v>2292</v>
      </c>
      <c r="G247" s="197" t="s">
        <v>2292</v>
      </c>
      <c r="H247" s="202">
        <v>407020101</v>
      </c>
      <c r="I247" s="203" t="s">
        <v>2720</v>
      </c>
      <c r="J247" s="204">
        <v>0</v>
      </c>
      <c r="K247" s="204">
        <v>22840.54</v>
      </c>
      <c r="L247" s="197">
        <v>-22840.54</v>
      </c>
      <c r="M247" s="197"/>
      <c r="N247" s="197"/>
      <c r="O247" s="227"/>
    </row>
    <row r="248" spans="2:15" x14ac:dyDescent="0.2">
      <c r="B248" s="196" t="s">
        <v>666</v>
      </c>
      <c r="C248" s="197" t="s">
        <v>2288</v>
      </c>
      <c r="D248" s="197" t="s">
        <v>2369</v>
      </c>
      <c r="E248" s="197" t="s">
        <v>2301</v>
      </c>
      <c r="F248" s="197" t="s">
        <v>2289</v>
      </c>
      <c r="G248" s="197" t="s">
        <v>2289</v>
      </c>
      <c r="H248" s="202" t="s">
        <v>2722</v>
      </c>
      <c r="I248" s="203" t="s">
        <v>2723</v>
      </c>
      <c r="J248" s="204"/>
      <c r="K248" s="204"/>
      <c r="L248" s="197"/>
      <c r="M248" s="197"/>
      <c r="N248" s="197"/>
      <c r="O248" s="227"/>
    </row>
    <row r="249" spans="2:15" x14ac:dyDescent="0.2">
      <c r="B249" s="196" t="s">
        <v>666</v>
      </c>
      <c r="C249" s="197" t="s">
        <v>2288</v>
      </c>
      <c r="D249" s="197" t="s">
        <v>2369</v>
      </c>
      <c r="E249" s="197" t="s">
        <v>2301</v>
      </c>
      <c r="F249" s="197" t="s">
        <v>2292</v>
      </c>
      <c r="G249" s="197" t="s">
        <v>2289</v>
      </c>
      <c r="H249" s="202" t="s">
        <v>2724</v>
      </c>
      <c r="I249" s="203" t="s">
        <v>2723</v>
      </c>
      <c r="J249" s="204"/>
      <c r="K249" s="204"/>
      <c r="L249" s="197"/>
      <c r="M249" s="197"/>
      <c r="N249" s="197"/>
      <c r="O249" s="227"/>
    </row>
    <row r="250" spans="2:15" x14ac:dyDescent="0.2">
      <c r="B250" s="196" t="s">
        <v>666</v>
      </c>
      <c r="C250" s="197" t="s">
        <v>2288</v>
      </c>
      <c r="D250" s="197" t="s">
        <v>2369</v>
      </c>
      <c r="E250" s="197" t="s">
        <v>2301</v>
      </c>
      <c r="F250" s="197" t="s">
        <v>2292</v>
      </c>
      <c r="G250" s="197" t="s">
        <v>2292</v>
      </c>
      <c r="H250" s="202" t="s">
        <v>2725</v>
      </c>
      <c r="I250" s="203" t="s">
        <v>2723</v>
      </c>
      <c r="J250" s="204">
        <v>0</v>
      </c>
      <c r="K250" s="204">
        <v>0</v>
      </c>
      <c r="L250" s="197">
        <v>0</v>
      </c>
      <c r="M250" s="197"/>
      <c r="N250" s="197"/>
      <c r="O250" s="227"/>
    </row>
    <row r="251" spans="2:15" x14ac:dyDescent="0.2">
      <c r="B251" s="196" t="s">
        <v>668</v>
      </c>
      <c r="C251" s="197" t="s">
        <v>2288</v>
      </c>
      <c r="D251" s="197" t="s">
        <v>2369</v>
      </c>
      <c r="E251" s="197" t="s">
        <v>2304</v>
      </c>
      <c r="F251" s="197" t="s">
        <v>2289</v>
      </c>
      <c r="G251" s="197" t="s">
        <v>2289</v>
      </c>
      <c r="H251" s="202" t="s">
        <v>2726</v>
      </c>
      <c r="I251" s="203" t="s">
        <v>2727</v>
      </c>
      <c r="J251" s="204"/>
      <c r="K251" s="204"/>
      <c r="L251" s="197"/>
      <c r="M251" s="197"/>
      <c r="N251" s="197"/>
      <c r="O251" s="227"/>
    </row>
    <row r="252" spans="2:15" x14ac:dyDescent="0.2">
      <c r="B252" s="196" t="s">
        <v>668</v>
      </c>
      <c r="C252" s="197" t="s">
        <v>2288</v>
      </c>
      <c r="D252" s="197" t="s">
        <v>2369</v>
      </c>
      <c r="E252" s="197" t="s">
        <v>2304</v>
      </c>
      <c r="F252" s="197" t="s">
        <v>2292</v>
      </c>
      <c r="G252" s="197" t="s">
        <v>2289</v>
      </c>
      <c r="H252" s="202" t="s">
        <v>2728</v>
      </c>
      <c r="I252" s="203" t="s">
        <v>2727</v>
      </c>
      <c r="J252" s="204"/>
      <c r="K252" s="204"/>
      <c r="L252" s="197"/>
      <c r="M252" s="197"/>
      <c r="N252" s="197"/>
      <c r="O252" s="227"/>
    </row>
    <row r="253" spans="2:15" x14ac:dyDescent="0.2">
      <c r="B253" s="196" t="s">
        <v>668</v>
      </c>
      <c r="C253" s="197" t="s">
        <v>2288</v>
      </c>
      <c r="D253" s="197" t="s">
        <v>2369</v>
      </c>
      <c r="E253" s="197" t="s">
        <v>2304</v>
      </c>
      <c r="F253" s="197" t="s">
        <v>2292</v>
      </c>
      <c r="G253" s="197" t="s">
        <v>2292</v>
      </c>
      <c r="H253" s="202">
        <v>407040101</v>
      </c>
      <c r="I253" s="203" t="s">
        <v>2727</v>
      </c>
      <c r="J253" s="204">
        <v>0</v>
      </c>
      <c r="K253" s="204">
        <v>4229462.66</v>
      </c>
      <c r="L253" s="197">
        <v>-4229462.66</v>
      </c>
      <c r="M253" s="197"/>
      <c r="N253" s="197"/>
      <c r="O253" s="227"/>
    </row>
    <row r="254" spans="2:15" x14ac:dyDescent="0.2">
      <c r="B254" s="196" t="s">
        <v>670</v>
      </c>
      <c r="C254" s="197" t="s">
        <v>2288</v>
      </c>
      <c r="D254" s="197" t="s">
        <v>2369</v>
      </c>
      <c r="E254" s="197" t="s">
        <v>2306</v>
      </c>
      <c r="F254" s="197" t="s">
        <v>2289</v>
      </c>
      <c r="G254" s="197" t="s">
        <v>2289</v>
      </c>
      <c r="H254" s="202" t="s">
        <v>2729</v>
      </c>
      <c r="I254" s="203" t="s">
        <v>2730</v>
      </c>
      <c r="J254" s="204"/>
      <c r="K254" s="204"/>
      <c r="L254" s="197"/>
      <c r="M254" s="197"/>
      <c r="N254" s="197"/>
      <c r="O254" s="227"/>
    </row>
    <row r="255" spans="2:15" x14ac:dyDescent="0.2">
      <c r="B255" s="196" t="s">
        <v>670</v>
      </c>
      <c r="C255" s="197" t="s">
        <v>2288</v>
      </c>
      <c r="D255" s="197" t="s">
        <v>2369</v>
      </c>
      <c r="E255" s="197" t="s">
        <v>2306</v>
      </c>
      <c r="F255" s="197" t="s">
        <v>2292</v>
      </c>
      <c r="G255" s="197" t="s">
        <v>2289</v>
      </c>
      <c r="H255" s="202" t="s">
        <v>2731</v>
      </c>
      <c r="I255" s="203" t="s">
        <v>2730</v>
      </c>
      <c r="J255" s="204"/>
      <c r="K255" s="204"/>
      <c r="L255" s="197"/>
      <c r="M255" s="197"/>
      <c r="N255" s="197"/>
      <c r="O255" s="227"/>
    </row>
    <row r="256" spans="2:15" x14ac:dyDescent="0.2">
      <c r="B256" s="196" t="s">
        <v>670</v>
      </c>
      <c r="C256" s="197" t="s">
        <v>2288</v>
      </c>
      <c r="D256" s="197" t="s">
        <v>2369</v>
      </c>
      <c r="E256" s="197" t="s">
        <v>2306</v>
      </c>
      <c r="F256" s="197" t="s">
        <v>2292</v>
      </c>
      <c r="G256" s="197" t="s">
        <v>2292</v>
      </c>
      <c r="H256" s="202">
        <v>407050101</v>
      </c>
      <c r="I256" s="203" t="s">
        <v>2730</v>
      </c>
      <c r="J256" s="204">
        <v>0</v>
      </c>
      <c r="K256" s="204">
        <v>196834.73</v>
      </c>
      <c r="L256" s="197">
        <v>-196834.73</v>
      </c>
      <c r="M256" s="197"/>
      <c r="N256" s="197"/>
      <c r="O256" s="227"/>
    </row>
    <row r="257" spans="2:15" x14ac:dyDescent="0.2">
      <c r="B257" s="196" t="s">
        <v>672</v>
      </c>
      <c r="C257" s="197" t="s">
        <v>2288</v>
      </c>
      <c r="D257" s="197" t="s">
        <v>2369</v>
      </c>
      <c r="E257" s="197" t="s">
        <v>2308</v>
      </c>
      <c r="F257" s="197" t="s">
        <v>2289</v>
      </c>
      <c r="G257" s="197" t="s">
        <v>2289</v>
      </c>
      <c r="H257" s="202" t="s">
        <v>2732</v>
      </c>
      <c r="I257" s="203" t="s">
        <v>2733</v>
      </c>
      <c r="J257" s="204"/>
      <c r="K257" s="204"/>
      <c r="L257" s="197"/>
      <c r="M257" s="197"/>
      <c r="N257" s="197"/>
      <c r="O257" s="227"/>
    </row>
    <row r="258" spans="2:15" x14ac:dyDescent="0.2">
      <c r="B258" s="196" t="s">
        <v>672</v>
      </c>
      <c r="C258" s="197" t="s">
        <v>2288</v>
      </c>
      <c r="D258" s="197" t="s">
        <v>2369</v>
      </c>
      <c r="E258" s="197" t="s">
        <v>2308</v>
      </c>
      <c r="F258" s="197" t="s">
        <v>2292</v>
      </c>
      <c r="G258" s="197" t="s">
        <v>2289</v>
      </c>
      <c r="H258" s="202" t="s">
        <v>2734</v>
      </c>
      <c r="I258" s="203" t="s">
        <v>2733</v>
      </c>
      <c r="J258" s="204"/>
      <c r="K258" s="204"/>
      <c r="L258" s="197"/>
      <c r="M258" s="197"/>
      <c r="N258" s="197"/>
      <c r="O258" s="227"/>
    </row>
    <row r="259" spans="2:15" x14ac:dyDescent="0.2">
      <c r="B259" s="196" t="s">
        <v>672</v>
      </c>
      <c r="C259" s="197" t="s">
        <v>2288</v>
      </c>
      <c r="D259" s="197" t="s">
        <v>2369</v>
      </c>
      <c r="E259" s="197" t="s">
        <v>2308</v>
      </c>
      <c r="F259" s="197" t="s">
        <v>2292</v>
      </c>
      <c r="G259" s="197" t="s">
        <v>2292</v>
      </c>
      <c r="H259" s="202" t="s">
        <v>2735</v>
      </c>
      <c r="I259" s="203" t="s">
        <v>2733</v>
      </c>
      <c r="J259" s="204">
        <v>0</v>
      </c>
      <c r="K259" s="204">
        <v>11823.05</v>
      </c>
      <c r="L259" s="197">
        <v>-11823.05</v>
      </c>
      <c r="M259" s="197"/>
      <c r="N259" s="197"/>
      <c r="O259" s="227"/>
    </row>
    <row r="260" spans="2:15" x14ac:dyDescent="0.2">
      <c r="B260" s="196" t="s">
        <v>177</v>
      </c>
      <c r="C260" s="197" t="s">
        <v>2288</v>
      </c>
      <c r="D260" s="197" t="s">
        <v>2372</v>
      </c>
      <c r="E260" s="197" t="s">
        <v>2289</v>
      </c>
      <c r="F260" s="197" t="s">
        <v>2289</v>
      </c>
      <c r="G260" s="197" t="s">
        <v>2289</v>
      </c>
      <c r="H260" s="202" t="s">
        <v>2736</v>
      </c>
      <c r="I260" s="203" t="s">
        <v>2737</v>
      </c>
      <c r="J260" s="204"/>
      <c r="K260" s="204"/>
      <c r="L260" s="197"/>
      <c r="M260" s="197"/>
      <c r="N260" s="197"/>
      <c r="O260" s="227"/>
    </row>
    <row r="261" spans="2:15" x14ac:dyDescent="0.2">
      <c r="B261" s="196" t="s">
        <v>177</v>
      </c>
      <c r="C261" s="197" t="s">
        <v>2288</v>
      </c>
      <c r="D261" s="197" t="s">
        <v>2372</v>
      </c>
      <c r="E261" s="197" t="s">
        <v>2292</v>
      </c>
      <c r="F261" s="197" t="s">
        <v>2289</v>
      </c>
      <c r="G261" s="197" t="s">
        <v>2289</v>
      </c>
      <c r="H261" s="202" t="s">
        <v>2738</v>
      </c>
      <c r="I261" s="203" t="s">
        <v>2737</v>
      </c>
      <c r="J261" s="204"/>
      <c r="K261" s="204"/>
      <c r="L261" s="197"/>
      <c r="M261" s="197"/>
      <c r="N261" s="197"/>
      <c r="O261" s="227"/>
    </row>
    <row r="262" spans="2:15" x14ac:dyDescent="0.2">
      <c r="B262" s="196" t="s">
        <v>177</v>
      </c>
      <c r="C262" s="197" t="s">
        <v>2288</v>
      </c>
      <c r="D262" s="197" t="s">
        <v>2372</v>
      </c>
      <c r="E262" s="197" t="s">
        <v>2292</v>
      </c>
      <c r="F262" s="197" t="s">
        <v>2292</v>
      </c>
      <c r="G262" s="197" t="s">
        <v>2289</v>
      </c>
      <c r="H262" s="202" t="s">
        <v>2739</v>
      </c>
      <c r="I262" s="203" t="s">
        <v>2737</v>
      </c>
      <c r="J262" s="204"/>
      <c r="K262" s="204"/>
      <c r="L262" s="197"/>
      <c r="M262" s="197"/>
      <c r="N262" s="197"/>
      <c r="O262" s="227"/>
    </row>
    <row r="263" spans="2:15" x14ac:dyDescent="0.2">
      <c r="B263" s="196" t="s">
        <v>177</v>
      </c>
      <c r="C263" s="197" t="s">
        <v>2288</v>
      </c>
      <c r="D263" s="197" t="s">
        <v>2372</v>
      </c>
      <c r="E263" s="197" t="s">
        <v>2292</v>
      </c>
      <c r="F263" s="197" t="s">
        <v>2292</v>
      </c>
      <c r="G263" s="197" t="s">
        <v>2292</v>
      </c>
      <c r="H263" s="202" t="s">
        <v>2740</v>
      </c>
      <c r="I263" s="203" t="s">
        <v>2741</v>
      </c>
      <c r="J263" s="204">
        <v>0</v>
      </c>
      <c r="K263" s="204">
        <v>0</v>
      </c>
      <c r="L263" s="197">
        <v>0</v>
      </c>
      <c r="M263" s="197"/>
      <c r="N263" s="197"/>
      <c r="O263" s="227"/>
    </row>
    <row r="264" spans="2:15" x14ac:dyDescent="0.2">
      <c r="B264" s="196" t="s">
        <v>177</v>
      </c>
      <c r="C264" s="197" t="s">
        <v>2288</v>
      </c>
      <c r="D264" s="197" t="s">
        <v>2372</v>
      </c>
      <c r="E264" s="197" t="s">
        <v>2292</v>
      </c>
      <c r="F264" s="197" t="s">
        <v>2292</v>
      </c>
      <c r="G264" s="197" t="s">
        <v>2310</v>
      </c>
      <c r="H264" s="202" t="s">
        <v>2742</v>
      </c>
      <c r="I264" s="203" t="s">
        <v>2743</v>
      </c>
      <c r="J264" s="204">
        <v>0</v>
      </c>
      <c r="K264" s="204">
        <v>0</v>
      </c>
      <c r="L264" s="197">
        <v>0</v>
      </c>
      <c r="M264" s="197"/>
      <c r="N264" s="197"/>
      <c r="O264" s="227"/>
    </row>
    <row r="265" spans="2:15" x14ac:dyDescent="0.2">
      <c r="B265" s="196" t="s">
        <v>178</v>
      </c>
      <c r="C265" s="197" t="s">
        <v>2288</v>
      </c>
      <c r="D265" s="197" t="s">
        <v>2325</v>
      </c>
      <c r="E265" s="197" t="s">
        <v>2289</v>
      </c>
      <c r="F265" s="197" t="s">
        <v>2289</v>
      </c>
      <c r="G265" s="197" t="s">
        <v>2289</v>
      </c>
      <c r="H265" s="202" t="s">
        <v>2744</v>
      </c>
      <c r="I265" s="203" t="s">
        <v>2745</v>
      </c>
      <c r="J265" s="204"/>
      <c r="K265" s="204"/>
      <c r="L265" s="197"/>
      <c r="M265" s="197"/>
      <c r="N265" s="197"/>
      <c r="O265" s="227"/>
    </row>
    <row r="266" spans="2:15" x14ac:dyDescent="0.2">
      <c r="B266" s="196" t="s">
        <v>675</v>
      </c>
      <c r="C266" s="197" t="s">
        <v>2288</v>
      </c>
      <c r="D266" s="197" t="s">
        <v>2325</v>
      </c>
      <c r="E266" s="197" t="s">
        <v>2292</v>
      </c>
      <c r="F266" s="197" t="s">
        <v>2289</v>
      </c>
      <c r="G266" s="197" t="s">
        <v>2289</v>
      </c>
      <c r="H266" s="202" t="s">
        <v>2746</v>
      </c>
      <c r="I266" s="203" t="s">
        <v>2747</v>
      </c>
      <c r="J266" s="204"/>
      <c r="K266" s="204"/>
      <c r="L266" s="197"/>
      <c r="M266" s="197"/>
      <c r="N266" s="197"/>
      <c r="O266" s="227"/>
    </row>
    <row r="267" spans="2:15" x14ac:dyDescent="0.2">
      <c r="B267" s="196" t="s">
        <v>675</v>
      </c>
      <c r="C267" s="197" t="s">
        <v>2288</v>
      </c>
      <c r="D267" s="197" t="s">
        <v>2325</v>
      </c>
      <c r="E267" s="197" t="s">
        <v>2292</v>
      </c>
      <c r="F267" s="197" t="s">
        <v>2292</v>
      </c>
      <c r="G267" s="197" t="s">
        <v>2289</v>
      </c>
      <c r="H267" s="202" t="s">
        <v>2748</v>
      </c>
      <c r="I267" s="203" t="s">
        <v>2747</v>
      </c>
      <c r="J267" s="204"/>
      <c r="K267" s="204"/>
      <c r="L267" s="197"/>
      <c r="M267" s="197"/>
      <c r="N267" s="197"/>
      <c r="O267" s="227"/>
    </row>
    <row r="268" spans="2:15" x14ac:dyDescent="0.2">
      <c r="B268" s="196" t="s">
        <v>675</v>
      </c>
      <c r="C268" s="197" t="s">
        <v>2288</v>
      </c>
      <c r="D268" s="197" t="s">
        <v>2325</v>
      </c>
      <c r="E268" s="197" t="s">
        <v>2292</v>
      </c>
      <c r="F268" s="197" t="s">
        <v>2292</v>
      </c>
      <c r="G268" s="197" t="s">
        <v>2292</v>
      </c>
      <c r="H268" s="202" t="s">
        <v>2749</v>
      </c>
      <c r="I268" s="203" t="s">
        <v>2750</v>
      </c>
      <c r="J268" s="204">
        <v>0</v>
      </c>
      <c r="K268" s="204">
        <v>0</v>
      </c>
      <c r="L268" s="197">
        <v>0</v>
      </c>
      <c r="M268" s="197"/>
      <c r="N268" s="197"/>
      <c r="O268" s="227"/>
    </row>
    <row r="269" spans="2:15" x14ac:dyDescent="0.2">
      <c r="B269" s="196" t="s">
        <v>675</v>
      </c>
      <c r="C269" s="197" t="s">
        <v>2288</v>
      </c>
      <c r="D269" s="197" t="s">
        <v>2325</v>
      </c>
      <c r="E269" s="197" t="s">
        <v>2292</v>
      </c>
      <c r="F269" s="197" t="s">
        <v>2292</v>
      </c>
      <c r="G269" s="197" t="s">
        <v>2310</v>
      </c>
      <c r="H269" s="202" t="s">
        <v>2751</v>
      </c>
      <c r="I269" s="203" t="s">
        <v>2752</v>
      </c>
      <c r="J269" s="204">
        <v>0</v>
      </c>
      <c r="K269" s="204">
        <v>0</v>
      </c>
      <c r="L269" s="197">
        <v>0</v>
      </c>
      <c r="M269" s="197"/>
      <c r="N269" s="197"/>
      <c r="O269" s="227"/>
    </row>
    <row r="270" spans="2:15" x14ac:dyDescent="0.2">
      <c r="B270" s="196" t="s">
        <v>675</v>
      </c>
      <c r="C270" s="197" t="s">
        <v>2288</v>
      </c>
      <c r="D270" s="197" t="s">
        <v>2325</v>
      </c>
      <c r="E270" s="197" t="s">
        <v>2292</v>
      </c>
      <c r="F270" s="197" t="s">
        <v>2292</v>
      </c>
      <c r="G270" s="197" t="s">
        <v>2301</v>
      </c>
      <c r="H270" s="202" t="s">
        <v>2753</v>
      </c>
      <c r="I270" s="203" t="s">
        <v>2754</v>
      </c>
      <c r="J270" s="204">
        <v>0</v>
      </c>
      <c r="K270" s="204">
        <v>0</v>
      </c>
      <c r="L270" s="197">
        <v>0</v>
      </c>
      <c r="M270" s="197"/>
      <c r="N270" s="197"/>
      <c r="O270" s="227"/>
    </row>
    <row r="271" spans="2:15" x14ac:dyDescent="0.2">
      <c r="B271" s="196" t="s">
        <v>675</v>
      </c>
      <c r="C271" s="197" t="s">
        <v>2288</v>
      </c>
      <c r="D271" s="197" t="s">
        <v>2325</v>
      </c>
      <c r="E271" s="197" t="s">
        <v>2292</v>
      </c>
      <c r="F271" s="197" t="s">
        <v>2292</v>
      </c>
      <c r="G271" s="197" t="s">
        <v>2304</v>
      </c>
      <c r="H271" s="202" t="s">
        <v>2755</v>
      </c>
      <c r="I271" s="203" t="s">
        <v>2756</v>
      </c>
      <c r="J271" s="204">
        <v>0</v>
      </c>
      <c r="K271" s="204">
        <v>0</v>
      </c>
      <c r="L271" s="197">
        <v>0</v>
      </c>
      <c r="M271" s="197"/>
      <c r="N271" s="197"/>
      <c r="O271" s="227"/>
    </row>
    <row r="272" spans="2:15" x14ac:dyDescent="0.2">
      <c r="B272" s="196" t="s">
        <v>675</v>
      </c>
      <c r="C272" s="197" t="s">
        <v>2288</v>
      </c>
      <c r="D272" s="197" t="s">
        <v>2325</v>
      </c>
      <c r="E272" s="197" t="s">
        <v>2292</v>
      </c>
      <c r="F272" s="197" t="s">
        <v>2292</v>
      </c>
      <c r="G272" s="197" t="s">
        <v>2306</v>
      </c>
      <c r="H272" s="202">
        <v>409010105</v>
      </c>
      <c r="I272" s="203" t="s">
        <v>2757</v>
      </c>
      <c r="J272" s="204">
        <v>0</v>
      </c>
      <c r="K272" s="204">
        <v>11280.12</v>
      </c>
      <c r="L272" s="197">
        <v>-11280.12</v>
      </c>
      <c r="M272" s="197"/>
      <c r="N272" s="197"/>
      <c r="O272" s="227"/>
    </row>
    <row r="273" spans="2:15" x14ac:dyDescent="0.2">
      <c r="B273" s="196" t="s">
        <v>675</v>
      </c>
      <c r="C273" s="197" t="s">
        <v>2288</v>
      </c>
      <c r="D273" s="197" t="s">
        <v>2325</v>
      </c>
      <c r="E273" s="197" t="s">
        <v>2292</v>
      </c>
      <c r="F273" s="197" t="s">
        <v>2292</v>
      </c>
      <c r="G273" s="197" t="s">
        <v>2308</v>
      </c>
      <c r="H273" s="202" t="s">
        <v>2758</v>
      </c>
      <c r="I273" s="203" t="s">
        <v>2759</v>
      </c>
      <c r="J273" s="204">
        <v>0</v>
      </c>
      <c r="K273" s="204">
        <v>7.33</v>
      </c>
      <c r="L273" s="197">
        <v>-7.33</v>
      </c>
      <c r="M273" s="197"/>
      <c r="N273" s="197"/>
      <c r="O273" s="227"/>
    </row>
    <row r="274" spans="2:15" x14ac:dyDescent="0.2">
      <c r="B274" s="196" t="s">
        <v>675</v>
      </c>
      <c r="C274" s="197" t="s">
        <v>2288</v>
      </c>
      <c r="D274" s="197" t="s">
        <v>2325</v>
      </c>
      <c r="E274" s="197" t="s">
        <v>2292</v>
      </c>
      <c r="F274" s="197" t="s">
        <v>2292</v>
      </c>
      <c r="G274" s="197" t="s">
        <v>2369</v>
      </c>
      <c r="H274" s="202" t="s">
        <v>2760</v>
      </c>
      <c r="I274" s="203" t="s">
        <v>2761</v>
      </c>
      <c r="J274" s="204">
        <v>0</v>
      </c>
      <c r="K274" s="204">
        <v>0</v>
      </c>
      <c r="L274" s="197">
        <v>0</v>
      </c>
      <c r="M274" s="197"/>
      <c r="N274" s="197"/>
      <c r="O274" s="227"/>
    </row>
    <row r="275" spans="2:15" x14ac:dyDescent="0.2">
      <c r="B275" s="196" t="s">
        <v>675</v>
      </c>
      <c r="C275" s="197" t="s">
        <v>2288</v>
      </c>
      <c r="D275" s="197" t="s">
        <v>2325</v>
      </c>
      <c r="E275" s="197" t="s">
        <v>2292</v>
      </c>
      <c r="F275" s="197" t="s">
        <v>2292</v>
      </c>
      <c r="G275" s="197" t="s">
        <v>2334</v>
      </c>
      <c r="H275" s="202" t="s">
        <v>2762</v>
      </c>
      <c r="I275" s="203" t="s">
        <v>2763</v>
      </c>
      <c r="J275" s="204">
        <v>0</v>
      </c>
      <c r="K275" s="204">
        <v>0</v>
      </c>
      <c r="L275" s="197">
        <v>0</v>
      </c>
      <c r="M275" s="197"/>
      <c r="N275" s="197"/>
      <c r="O275" s="227"/>
    </row>
    <row r="276" spans="2:15" x14ac:dyDescent="0.2">
      <c r="B276" s="196" t="s">
        <v>677</v>
      </c>
      <c r="C276" s="197" t="s">
        <v>2288</v>
      </c>
      <c r="D276" s="197" t="s">
        <v>2325</v>
      </c>
      <c r="E276" s="197" t="s">
        <v>2310</v>
      </c>
      <c r="F276" s="197" t="s">
        <v>2289</v>
      </c>
      <c r="G276" s="197" t="s">
        <v>2289</v>
      </c>
      <c r="H276" s="202" t="s">
        <v>2764</v>
      </c>
      <c r="I276" s="203" t="s">
        <v>2765</v>
      </c>
      <c r="J276" s="204"/>
      <c r="K276" s="204"/>
      <c r="L276" s="197"/>
      <c r="M276" s="197"/>
      <c r="N276" s="197"/>
      <c r="O276" s="227"/>
    </row>
    <row r="277" spans="2:15" x14ac:dyDescent="0.2">
      <c r="B277" s="196" t="s">
        <v>677</v>
      </c>
      <c r="C277" s="197" t="s">
        <v>2288</v>
      </c>
      <c r="D277" s="197" t="s">
        <v>2325</v>
      </c>
      <c r="E277" s="197" t="s">
        <v>2310</v>
      </c>
      <c r="F277" s="197" t="s">
        <v>2292</v>
      </c>
      <c r="G277" s="197" t="s">
        <v>2289</v>
      </c>
      <c r="H277" s="202" t="s">
        <v>2766</v>
      </c>
      <c r="I277" s="203" t="s">
        <v>2765</v>
      </c>
      <c r="J277" s="204"/>
      <c r="K277" s="204"/>
      <c r="L277" s="197"/>
      <c r="M277" s="197"/>
      <c r="N277" s="197"/>
      <c r="O277" s="227"/>
    </row>
    <row r="278" spans="2:15" x14ac:dyDescent="0.2">
      <c r="B278" s="196" t="s">
        <v>677</v>
      </c>
      <c r="C278" s="197" t="s">
        <v>2288</v>
      </c>
      <c r="D278" s="197" t="s">
        <v>2325</v>
      </c>
      <c r="E278" s="197" t="s">
        <v>2310</v>
      </c>
      <c r="F278" s="197" t="s">
        <v>2292</v>
      </c>
      <c r="G278" s="197" t="s">
        <v>2292</v>
      </c>
      <c r="H278" s="202" t="s">
        <v>2767</v>
      </c>
      <c r="I278" s="203" t="s">
        <v>2768</v>
      </c>
      <c r="J278" s="204">
        <v>7592.32</v>
      </c>
      <c r="K278" s="204">
        <v>64403.76</v>
      </c>
      <c r="L278" s="197">
        <v>-56811.44</v>
      </c>
      <c r="M278" s="197"/>
      <c r="N278" s="197"/>
      <c r="O278" s="227"/>
    </row>
    <row r="279" spans="2:15" x14ac:dyDescent="0.2">
      <c r="B279" s="196" t="s">
        <v>677</v>
      </c>
      <c r="C279" s="197" t="s">
        <v>2288</v>
      </c>
      <c r="D279" s="197" t="s">
        <v>2325</v>
      </c>
      <c r="E279" s="197" t="s">
        <v>2310</v>
      </c>
      <c r="F279" s="197" t="s">
        <v>2292</v>
      </c>
      <c r="G279" s="197" t="s">
        <v>2310</v>
      </c>
      <c r="H279" s="202" t="s">
        <v>2769</v>
      </c>
      <c r="I279" s="203" t="s">
        <v>2770</v>
      </c>
      <c r="J279" s="204">
        <v>0</v>
      </c>
      <c r="K279" s="204">
        <v>0</v>
      </c>
      <c r="L279" s="197">
        <v>0</v>
      </c>
      <c r="M279" s="197"/>
      <c r="N279" s="197"/>
      <c r="O279" s="227"/>
    </row>
    <row r="280" spans="2:15" x14ac:dyDescent="0.2">
      <c r="B280" s="196" t="s">
        <v>679</v>
      </c>
      <c r="C280" s="197" t="s">
        <v>2288</v>
      </c>
      <c r="D280" s="197" t="s">
        <v>2325</v>
      </c>
      <c r="E280" s="197" t="s">
        <v>2301</v>
      </c>
      <c r="F280" s="197" t="s">
        <v>2289</v>
      </c>
      <c r="G280" s="197" t="s">
        <v>2289</v>
      </c>
      <c r="H280" s="202" t="s">
        <v>2771</v>
      </c>
      <c r="I280" s="203" t="s">
        <v>2772</v>
      </c>
      <c r="J280" s="204"/>
      <c r="K280" s="204"/>
      <c r="L280" s="197"/>
      <c r="M280" s="197"/>
      <c r="N280" s="197"/>
      <c r="O280" s="227"/>
    </row>
    <row r="281" spans="2:15" x14ac:dyDescent="0.2">
      <c r="B281" s="196" t="s">
        <v>679</v>
      </c>
      <c r="C281" s="197" t="s">
        <v>2288</v>
      </c>
      <c r="D281" s="197" t="s">
        <v>2325</v>
      </c>
      <c r="E281" s="197" t="s">
        <v>2301</v>
      </c>
      <c r="F281" s="197" t="s">
        <v>2292</v>
      </c>
      <c r="G281" s="197" t="s">
        <v>2289</v>
      </c>
      <c r="H281" s="202" t="s">
        <v>2773</v>
      </c>
      <c r="I281" s="203" t="s">
        <v>2772</v>
      </c>
      <c r="J281" s="204"/>
      <c r="K281" s="204"/>
      <c r="L281" s="197"/>
      <c r="M281" s="197"/>
      <c r="N281" s="197"/>
      <c r="O281" s="227"/>
    </row>
    <row r="282" spans="2:15" x14ac:dyDescent="0.2">
      <c r="B282" s="196" t="s">
        <v>679</v>
      </c>
      <c r="C282" s="197" t="s">
        <v>2288</v>
      </c>
      <c r="D282" s="197" t="s">
        <v>2325</v>
      </c>
      <c r="E282" s="197" t="s">
        <v>2301</v>
      </c>
      <c r="F282" s="197" t="s">
        <v>2292</v>
      </c>
      <c r="G282" s="197" t="s">
        <v>2292</v>
      </c>
      <c r="H282" s="202" t="s">
        <v>2774</v>
      </c>
      <c r="I282" s="203" t="s">
        <v>2775</v>
      </c>
      <c r="J282" s="204">
        <v>9.09</v>
      </c>
      <c r="K282" s="204">
        <v>5997.85</v>
      </c>
      <c r="L282" s="197">
        <v>-5988.76</v>
      </c>
      <c r="M282" s="197"/>
      <c r="N282" s="197"/>
      <c r="O282" s="227"/>
    </row>
    <row r="283" spans="2:15" x14ac:dyDescent="0.2">
      <c r="B283" s="196" t="s">
        <v>679</v>
      </c>
      <c r="C283" s="197" t="s">
        <v>2288</v>
      </c>
      <c r="D283" s="197" t="s">
        <v>2325</v>
      </c>
      <c r="E283" s="197" t="s">
        <v>2301</v>
      </c>
      <c r="F283" s="197" t="s">
        <v>2292</v>
      </c>
      <c r="G283" s="197" t="s">
        <v>2310</v>
      </c>
      <c r="H283" s="202" t="s">
        <v>2776</v>
      </c>
      <c r="I283" s="203" t="s">
        <v>2777</v>
      </c>
      <c r="J283" s="204">
        <v>8550.5300000000007</v>
      </c>
      <c r="K283" s="204">
        <v>123209.52</v>
      </c>
      <c r="L283" s="197">
        <v>-114658.99</v>
      </c>
      <c r="M283" s="197"/>
      <c r="N283" s="197"/>
      <c r="O283" s="227"/>
    </row>
    <row r="284" spans="2:15" x14ac:dyDescent="0.2">
      <c r="B284" s="196" t="s">
        <v>679</v>
      </c>
      <c r="C284" s="197" t="s">
        <v>2288</v>
      </c>
      <c r="D284" s="197" t="s">
        <v>2325</v>
      </c>
      <c r="E284" s="197" t="s">
        <v>2301</v>
      </c>
      <c r="F284" s="197" t="s">
        <v>2292</v>
      </c>
      <c r="G284" s="197" t="s">
        <v>2301</v>
      </c>
      <c r="H284" s="202" t="s">
        <v>2778</v>
      </c>
      <c r="I284" s="203" t="s">
        <v>2779</v>
      </c>
      <c r="J284" s="204">
        <v>0</v>
      </c>
      <c r="K284" s="204">
        <v>0</v>
      </c>
      <c r="L284" s="197">
        <v>0</v>
      </c>
      <c r="M284" s="197"/>
      <c r="N284" s="197"/>
      <c r="O284" s="227"/>
    </row>
    <row r="285" spans="2:15" x14ac:dyDescent="0.2">
      <c r="B285" s="196" t="s">
        <v>679</v>
      </c>
      <c r="C285" s="197" t="s">
        <v>2288</v>
      </c>
      <c r="D285" s="197" t="s">
        <v>2325</v>
      </c>
      <c r="E285" s="197" t="s">
        <v>2301</v>
      </c>
      <c r="F285" s="197" t="s">
        <v>2292</v>
      </c>
      <c r="G285" s="197" t="s">
        <v>2304</v>
      </c>
      <c r="H285" s="202" t="s">
        <v>2780</v>
      </c>
      <c r="I285" s="203" t="s">
        <v>2781</v>
      </c>
      <c r="J285" s="204">
        <v>0</v>
      </c>
      <c r="K285" s="204">
        <v>3000</v>
      </c>
      <c r="L285" s="197">
        <v>-3000</v>
      </c>
      <c r="M285" s="197"/>
      <c r="N285" s="197"/>
      <c r="O285" s="227"/>
    </row>
    <row r="286" spans="2:15" x14ac:dyDescent="0.2">
      <c r="B286" s="196" t="s">
        <v>679</v>
      </c>
      <c r="C286" s="197" t="s">
        <v>2288</v>
      </c>
      <c r="D286" s="197" t="s">
        <v>2325</v>
      </c>
      <c r="E286" s="197" t="s">
        <v>2301</v>
      </c>
      <c r="F286" s="197" t="s">
        <v>2292</v>
      </c>
      <c r="G286" s="197" t="s">
        <v>2306</v>
      </c>
      <c r="H286" s="202" t="s">
        <v>2782</v>
      </c>
      <c r="I286" s="203" t="s">
        <v>2783</v>
      </c>
      <c r="J286" s="204">
        <v>0</v>
      </c>
      <c r="K286" s="204">
        <v>714.42</v>
      </c>
      <c r="L286" s="197">
        <v>-714.42</v>
      </c>
      <c r="M286" s="197"/>
      <c r="N286" s="197"/>
      <c r="O286" s="227"/>
    </row>
    <row r="287" spans="2:15" x14ac:dyDescent="0.2">
      <c r="B287" s="196" t="s">
        <v>679</v>
      </c>
      <c r="C287" s="197" t="s">
        <v>2288</v>
      </c>
      <c r="D287" s="197" t="s">
        <v>2325</v>
      </c>
      <c r="E287" s="197" t="s">
        <v>2301</v>
      </c>
      <c r="F287" s="197" t="s">
        <v>2292</v>
      </c>
      <c r="G287" s="197" t="s">
        <v>2334</v>
      </c>
      <c r="H287" s="202" t="s">
        <v>2784</v>
      </c>
      <c r="I287" s="203" t="s">
        <v>2785</v>
      </c>
      <c r="J287" s="204">
        <v>182.23</v>
      </c>
      <c r="K287" s="204">
        <v>92439.11</v>
      </c>
      <c r="L287" s="197">
        <v>-92256.88</v>
      </c>
      <c r="M287" s="197"/>
      <c r="N287" s="197"/>
      <c r="O287" s="227"/>
    </row>
    <row r="288" spans="2:15" x14ac:dyDescent="0.2">
      <c r="B288" s="196" t="s">
        <v>2118</v>
      </c>
      <c r="C288" s="197" t="s">
        <v>2288</v>
      </c>
      <c r="D288" s="197" t="s">
        <v>2328</v>
      </c>
      <c r="E288" s="197" t="s">
        <v>2289</v>
      </c>
      <c r="F288" s="197" t="s">
        <v>2289</v>
      </c>
      <c r="G288" s="197" t="s">
        <v>2289</v>
      </c>
      <c r="H288" s="202" t="s">
        <v>2786</v>
      </c>
      <c r="I288" s="203" t="s">
        <v>2787</v>
      </c>
      <c r="J288" s="204"/>
      <c r="K288" s="204"/>
      <c r="L288" s="197"/>
      <c r="M288" s="197"/>
      <c r="N288" s="197"/>
      <c r="O288" s="227"/>
    </row>
    <row r="289" spans="2:15" x14ac:dyDescent="0.2">
      <c r="B289" s="196" t="s">
        <v>2120</v>
      </c>
      <c r="C289" s="197" t="s">
        <v>2288</v>
      </c>
      <c r="D289" s="197" t="s">
        <v>2328</v>
      </c>
      <c r="E289" s="197" t="s">
        <v>2292</v>
      </c>
      <c r="F289" s="197" t="s">
        <v>2289</v>
      </c>
      <c r="G289" s="197" t="s">
        <v>2289</v>
      </c>
      <c r="H289" s="202" t="s">
        <v>2788</v>
      </c>
      <c r="I289" s="203" t="s">
        <v>2789</v>
      </c>
      <c r="J289" s="204"/>
      <c r="K289" s="204"/>
      <c r="L289" s="197"/>
      <c r="M289" s="197"/>
      <c r="N289" s="197"/>
      <c r="O289" s="227"/>
    </row>
    <row r="290" spans="2:15" x14ac:dyDescent="0.2">
      <c r="B290" s="196" t="s">
        <v>2120</v>
      </c>
      <c r="C290" s="197" t="s">
        <v>2288</v>
      </c>
      <c r="D290" s="197" t="s">
        <v>2328</v>
      </c>
      <c r="E290" s="197" t="s">
        <v>2292</v>
      </c>
      <c r="F290" s="197" t="s">
        <v>2292</v>
      </c>
      <c r="G290" s="197" t="s">
        <v>2289</v>
      </c>
      <c r="H290" s="202" t="s">
        <v>2790</v>
      </c>
      <c r="I290" s="203" t="s">
        <v>2789</v>
      </c>
      <c r="J290" s="204"/>
      <c r="K290" s="204"/>
      <c r="L290" s="197"/>
      <c r="M290" s="197"/>
      <c r="N290" s="197"/>
      <c r="O290" s="227"/>
    </row>
    <row r="291" spans="2:15" x14ac:dyDescent="0.2">
      <c r="B291" s="196" t="s">
        <v>1834</v>
      </c>
      <c r="C291" s="197" t="s">
        <v>2288</v>
      </c>
      <c r="D291" s="197" t="s">
        <v>2328</v>
      </c>
      <c r="E291" s="197" t="s">
        <v>2292</v>
      </c>
      <c r="F291" s="197" t="s">
        <v>2292</v>
      </c>
      <c r="G291" s="197" t="s">
        <v>2292</v>
      </c>
      <c r="H291" s="202">
        <v>410010101</v>
      </c>
      <c r="I291" s="203" t="s">
        <v>2791</v>
      </c>
      <c r="J291" s="204">
        <v>0</v>
      </c>
      <c r="K291" s="204">
        <v>1945366.75</v>
      </c>
      <c r="L291" s="197">
        <v>-1945366.75</v>
      </c>
      <c r="M291" s="197"/>
      <c r="N291" s="197"/>
      <c r="O291" s="227"/>
    </row>
    <row r="292" spans="2:15" x14ac:dyDescent="0.2">
      <c r="B292" s="196" t="s">
        <v>1834</v>
      </c>
      <c r="C292" s="197" t="s">
        <v>2288</v>
      </c>
      <c r="D292" s="197" t="s">
        <v>2328</v>
      </c>
      <c r="E292" s="197" t="s">
        <v>2292</v>
      </c>
      <c r="F292" s="197" t="s">
        <v>2292</v>
      </c>
      <c r="G292" s="197" t="s">
        <v>2310</v>
      </c>
      <c r="H292" s="202" t="s">
        <v>2792</v>
      </c>
      <c r="I292" s="203" t="s">
        <v>2793</v>
      </c>
      <c r="J292" s="204">
        <v>0</v>
      </c>
      <c r="K292" s="204">
        <v>46753.48</v>
      </c>
      <c r="L292" s="197">
        <v>-46753.48</v>
      </c>
      <c r="M292" s="197"/>
      <c r="N292" s="197"/>
      <c r="O292" s="227"/>
    </row>
    <row r="293" spans="2:15" x14ac:dyDescent="0.2">
      <c r="B293" s="196" t="s">
        <v>1834</v>
      </c>
      <c r="C293" s="197" t="s">
        <v>2288</v>
      </c>
      <c r="D293" s="197" t="s">
        <v>2328</v>
      </c>
      <c r="E293" s="197" t="s">
        <v>2292</v>
      </c>
      <c r="F293" s="197" t="s">
        <v>2292</v>
      </c>
      <c r="G293" s="197" t="s">
        <v>2301</v>
      </c>
      <c r="H293" s="202" t="s">
        <v>2794</v>
      </c>
      <c r="I293" s="203" t="s">
        <v>2795</v>
      </c>
      <c r="J293" s="204">
        <v>0</v>
      </c>
      <c r="K293" s="204">
        <v>383.03</v>
      </c>
      <c r="L293" s="197">
        <v>-383.03</v>
      </c>
      <c r="M293" s="197"/>
      <c r="N293" s="197"/>
      <c r="O293" s="227"/>
    </row>
    <row r="294" spans="2:15" x14ac:dyDescent="0.2">
      <c r="B294" s="196" t="s">
        <v>1834</v>
      </c>
      <c r="C294" s="197" t="s">
        <v>2288</v>
      </c>
      <c r="D294" s="197" t="s">
        <v>2328</v>
      </c>
      <c r="E294" s="197" t="s">
        <v>2292</v>
      </c>
      <c r="F294" s="197" t="s">
        <v>2292</v>
      </c>
      <c r="G294" s="197" t="s">
        <v>2796</v>
      </c>
      <c r="H294" s="202">
        <v>410010139</v>
      </c>
      <c r="I294" s="203" t="s">
        <v>2797</v>
      </c>
      <c r="J294" s="204">
        <v>0</v>
      </c>
      <c r="K294" s="204">
        <v>0</v>
      </c>
      <c r="L294" s="197">
        <v>0</v>
      </c>
      <c r="M294" s="197"/>
      <c r="N294" s="197"/>
      <c r="O294" s="227"/>
    </row>
    <row r="295" spans="2:15" x14ac:dyDescent="0.2">
      <c r="B295" s="196" t="s">
        <v>1834</v>
      </c>
      <c r="C295" s="197" t="s">
        <v>2288</v>
      </c>
      <c r="D295" s="197" t="s">
        <v>2328</v>
      </c>
      <c r="E295" s="197" t="s">
        <v>2292</v>
      </c>
      <c r="F295" s="197" t="s">
        <v>2292</v>
      </c>
      <c r="G295" s="197" t="s">
        <v>2304</v>
      </c>
      <c r="H295" s="202" t="s">
        <v>2798</v>
      </c>
      <c r="I295" s="203" t="s">
        <v>2799</v>
      </c>
      <c r="J295" s="204">
        <v>0</v>
      </c>
      <c r="K295" s="204">
        <v>56952.39</v>
      </c>
      <c r="L295" s="197">
        <v>-56952.39</v>
      </c>
      <c r="M295" s="197"/>
      <c r="N295" s="197"/>
      <c r="O295" s="227"/>
    </row>
    <row r="296" spans="2:15" x14ac:dyDescent="0.2">
      <c r="B296" s="196" t="s">
        <v>1834</v>
      </c>
      <c r="C296" s="197" t="s">
        <v>2288</v>
      </c>
      <c r="D296" s="197" t="s">
        <v>2328</v>
      </c>
      <c r="E296" s="197" t="s">
        <v>2292</v>
      </c>
      <c r="F296" s="197" t="s">
        <v>2292</v>
      </c>
      <c r="G296" s="197" t="s">
        <v>2306</v>
      </c>
      <c r="H296" s="202" t="s">
        <v>2800</v>
      </c>
      <c r="I296" s="203" t="s">
        <v>2801</v>
      </c>
      <c r="J296" s="204">
        <v>0</v>
      </c>
      <c r="K296" s="204">
        <v>0</v>
      </c>
      <c r="L296" s="197">
        <v>0</v>
      </c>
      <c r="M296" s="197"/>
      <c r="N296" s="197"/>
      <c r="O296" s="227"/>
    </row>
    <row r="297" spans="2:15" x14ac:dyDescent="0.2">
      <c r="B297" s="196" t="s">
        <v>1834</v>
      </c>
      <c r="C297" s="197" t="s">
        <v>2288</v>
      </c>
      <c r="D297" s="197" t="s">
        <v>2328</v>
      </c>
      <c r="E297" s="197" t="s">
        <v>2292</v>
      </c>
      <c r="F297" s="197" t="s">
        <v>2292</v>
      </c>
      <c r="G297" s="197" t="s">
        <v>2308</v>
      </c>
      <c r="H297" s="202" t="s">
        <v>2802</v>
      </c>
      <c r="I297" s="203" t="s">
        <v>2803</v>
      </c>
      <c r="J297" s="204">
        <v>0</v>
      </c>
      <c r="K297" s="204">
        <v>632.19000000000005</v>
      </c>
      <c r="L297" s="197">
        <v>-632.19000000000005</v>
      </c>
      <c r="M297" s="197"/>
      <c r="N297" s="197"/>
      <c r="O297" s="227"/>
    </row>
    <row r="298" spans="2:15" x14ac:dyDescent="0.2">
      <c r="B298" s="196" t="s">
        <v>1834</v>
      </c>
      <c r="C298" s="197" t="s">
        <v>2288</v>
      </c>
      <c r="D298" s="197" t="s">
        <v>2328</v>
      </c>
      <c r="E298" s="197" t="s">
        <v>2292</v>
      </c>
      <c r="F298" s="197" t="s">
        <v>2292</v>
      </c>
      <c r="G298" s="197" t="s">
        <v>2804</v>
      </c>
      <c r="H298" s="202" t="s">
        <v>2805</v>
      </c>
      <c r="I298" s="203" t="s">
        <v>2806</v>
      </c>
      <c r="J298" s="204">
        <v>0</v>
      </c>
      <c r="K298" s="204">
        <v>25332.41</v>
      </c>
      <c r="L298" s="197">
        <v>-25332.41</v>
      </c>
      <c r="M298" s="197"/>
      <c r="N298" s="197"/>
      <c r="O298" s="227"/>
    </row>
    <row r="299" spans="2:15" x14ac:dyDescent="0.2">
      <c r="B299" s="196" t="s">
        <v>1834</v>
      </c>
      <c r="C299" s="197" t="s">
        <v>2288</v>
      </c>
      <c r="D299" s="197" t="s">
        <v>2328</v>
      </c>
      <c r="E299" s="197" t="s">
        <v>2292</v>
      </c>
      <c r="F299" s="197" t="s">
        <v>2292</v>
      </c>
      <c r="G299" s="197" t="s">
        <v>2807</v>
      </c>
      <c r="H299" s="202" t="s">
        <v>2808</v>
      </c>
      <c r="I299" s="203" t="s">
        <v>2809</v>
      </c>
      <c r="J299" s="204">
        <v>0</v>
      </c>
      <c r="K299" s="204">
        <v>0</v>
      </c>
      <c r="L299" s="197">
        <v>0</v>
      </c>
      <c r="M299" s="197"/>
      <c r="N299" s="197"/>
      <c r="O299" s="227"/>
    </row>
    <row r="300" spans="2:15" x14ac:dyDescent="0.2">
      <c r="B300" s="196" t="s">
        <v>1834</v>
      </c>
      <c r="C300" s="197" t="s">
        <v>2288</v>
      </c>
      <c r="D300" s="197" t="s">
        <v>2328</v>
      </c>
      <c r="E300" s="197" t="s">
        <v>2292</v>
      </c>
      <c r="F300" s="197" t="s">
        <v>2292</v>
      </c>
      <c r="G300" s="197" t="s">
        <v>2810</v>
      </c>
      <c r="H300" s="202" t="s">
        <v>2811</v>
      </c>
      <c r="I300" s="203" t="s">
        <v>2812</v>
      </c>
      <c r="J300" s="204">
        <v>0</v>
      </c>
      <c r="K300" s="204">
        <v>2127.33</v>
      </c>
      <c r="L300" s="197">
        <v>-2127.33</v>
      </c>
      <c r="M300" s="197"/>
      <c r="N300" s="197"/>
      <c r="O300" s="227"/>
    </row>
    <row r="301" spans="2:15" x14ac:dyDescent="0.2">
      <c r="B301" s="196" t="s">
        <v>1834</v>
      </c>
      <c r="C301" s="197" t="s">
        <v>2288</v>
      </c>
      <c r="D301" s="197" t="s">
        <v>2328</v>
      </c>
      <c r="E301" s="197" t="s">
        <v>2292</v>
      </c>
      <c r="F301" s="197" t="s">
        <v>2292</v>
      </c>
      <c r="G301" s="197" t="s">
        <v>2813</v>
      </c>
      <c r="H301" s="202" t="s">
        <v>2814</v>
      </c>
      <c r="I301" s="203" t="s">
        <v>2815</v>
      </c>
      <c r="J301" s="204">
        <v>0</v>
      </c>
      <c r="K301" s="204">
        <v>80.08</v>
      </c>
      <c r="L301" s="197">
        <v>-80.08</v>
      </c>
      <c r="M301" s="197"/>
      <c r="N301" s="197"/>
      <c r="O301" s="227"/>
    </row>
    <row r="302" spans="2:15" x14ac:dyDescent="0.2">
      <c r="B302" s="196" t="s">
        <v>1834</v>
      </c>
      <c r="C302" s="197" t="s">
        <v>2288</v>
      </c>
      <c r="D302" s="197" t="s">
        <v>2328</v>
      </c>
      <c r="E302" s="197" t="s">
        <v>2292</v>
      </c>
      <c r="F302" s="197" t="s">
        <v>2292</v>
      </c>
      <c r="G302" s="197" t="s">
        <v>2816</v>
      </c>
      <c r="H302" s="202" t="s">
        <v>2817</v>
      </c>
      <c r="I302" s="203" t="s">
        <v>2818</v>
      </c>
      <c r="J302" s="204">
        <v>0</v>
      </c>
      <c r="K302" s="204">
        <v>93.6</v>
      </c>
      <c r="L302" s="197">
        <v>-93.6</v>
      </c>
      <c r="M302" s="197"/>
      <c r="N302" s="197"/>
      <c r="O302" s="227"/>
    </row>
    <row r="303" spans="2:15" x14ac:dyDescent="0.2">
      <c r="B303" s="196" t="s">
        <v>1834</v>
      </c>
      <c r="C303" s="197" t="s">
        <v>2288</v>
      </c>
      <c r="D303" s="197" t="s">
        <v>2328</v>
      </c>
      <c r="E303" s="197" t="s">
        <v>2292</v>
      </c>
      <c r="F303" s="197" t="s">
        <v>2292</v>
      </c>
      <c r="G303" s="197" t="s">
        <v>2819</v>
      </c>
      <c r="H303" s="202">
        <v>410010140</v>
      </c>
      <c r="I303" s="203" t="s">
        <v>2820</v>
      </c>
      <c r="J303" s="204">
        <v>0</v>
      </c>
      <c r="K303" s="204">
        <v>0</v>
      </c>
      <c r="L303" s="197">
        <v>0</v>
      </c>
      <c r="M303" s="197"/>
      <c r="N303" s="197"/>
      <c r="O303" s="227"/>
    </row>
    <row r="304" spans="2:15" x14ac:dyDescent="0.2">
      <c r="B304" s="196" t="s">
        <v>1834</v>
      </c>
      <c r="C304" s="197" t="s">
        <v>2288</v>
      </c>
      <c r="D304" s="197" t="s">
        <v>2328</v>
      </c>
      <c r="E304" s="197" t="s">
        <v>2292</v>
      </c>
      <c r="F304" s="197" t="s">
        <v>2292</v>
      </c>
      <c r="G304" s="197" t="s">
        <v>2821</v>
      </c>
      <c r="H304" s="202">
        <v>410010141</v>
      </c>
      <c r="I304" s="203" t="s">
        <v>2822</v>
      </c>
      <c r="J304" s="204">
        <v>0</v>
      </c>
      <c r="K304" s="204">
        <v>0</v>
      </c>
      <c r="L304" s="197">
        <v>0</v>
      </c>
      <c r="M304" s="197"/>
      <c r="N304" s="197"/>
      <c r="O304" s="227"/>
    </row>
    <row r="305" spans="2:15" x14ac:dyDescent="0.2">
      <c r="B305" s="196" t="s">
        <v>1834</v>
      </c>
      <c r="C305" s="197" t="s">
        <v>2288</v>
      </c>
      <c r="D305" s="197" t="s">
        <v>2328</v>
      </c>
      <c r="E305" s="197" t="s">
        <v>2292</v>
      </c>
      <c r="F305" s="197" t="s">
        <v>2292</v>
      </c>
      <c r="G305" s="197" t="s">
        <v>2823</v>
      </c>
      <c r="H305" s="202">
        <v>410010142</v>
      </c>
      <c r="I305" s="203" t="s">
        <v>2824</v>
      </c>
      <c r="J305" s="204">
        <v>0</v>
      </c>
      <c r="K305" s="204">
        <v>0</v>
      </c>
      <c r="L305" s="197">
        <v>0</v>
      </c>
      <c r="M305" s="197"/>
      <c r="N305" s="197"/>
      <c r="O305" s="227"/>
    </row>
    <row r="306" spans="2:15" x14ac:dyDescent="0.2">
      <c r="B306" s="196" t="s">
        <v>1834</v>
      </c>
      <c r="C306" s="197" t="s">
        <v>2288</v>
      </c>
      <c r="D306" s="197" t="s">
        <v>2328</v>
      </c>
      <c r="E306" s="197" t="s">
        <v>2292</v>
      </c>
      <c r="F306" s="197" t="s">
        <v>2292</v>
      </c>
      <c r="G306" s="197" t="s">
        <v>2825</v>
      </c>
      <c r="H306" s="202">
        <v>410010143</v>
      </c>
      <c r="I306" s="203" t="s">
        <v>2826</v>
      </c>
      <c r="J306" s="204">
        <v>0</v>
      </c>
      <c r="K306" s="204">
        <v>0</v>
      </c>
      <c r="L306" s="197">
        <v>0</v>
      </c>
      <c r="M306" s="197"/>
      <c r="N306" s="197"/>
      <c r="O306" s="227"/>
    </row>
    <row r="307" spans="2:15" x14ac:dyDescent="0.2">
      <c r="B307" s="196" t="s">
        <v>1838</v>
      </c>
      <c r="C307" s="197" t="s">
        <v>2288</v>
      </c>
      <c r="D307" s="197" t="s">
        <v>2328</v>
      </c>
      <c r="E307" s="197" t="s">
        <v>2292</v>
      </c>
      <c r="F307" s="197" t="s">
        <v>2292</v>
      </c>
      <c r="G307" s="197" t="s">
        <v>2372</v>
      </c>
      <c r="H307" s="202" t="s">
        <v>2827</v>
      </c>
      <c r="I307" s="203" t="s">
        <v>2828</v>
      </c>
      <c r="J307" s="204">
        <v>0</v>
      </c>
      <c r="K307" s="204">
        <v>0</v>
      </c>
      <c r="L307" s="197">
        <v>0</v>
      </c>
      <c r="M307" s="197"/>
      <c r="N307" s="197"/>
      <c r="O307" s="227"/>
    </row>
    <row r="308" spans="2:15" x14ac:dyDescent="0.2">
      <c r="B308" s="196" t="s">
        <v>1838</v>
      </c>
      <c r="C308" s="197" t="s">
        <v>2288</v>
      </c>
      <c r="D308" s="197" t="s">
        <v>2328</v>
      </c>
      <c r="E308" s="197" t="s">
        <v>2292</v>
      </c>
      <c r="F308" s="197" t="s">
        <v>2292</v>
      </c>
      <c r="G308" s="197" t="s">
        <v>2325</v>
      </c>
      <c r="H308" s="202" t="s">
        <v>2829</v>
      </c>
      <c r="I308" s="203" t="s">
        <v>2830</v>
      </c>
      <c r="J308" s="204">
        <v>0</v>
      </c>
      <c r="K308" s="204">
        <v>0</v>
      </c>
      <c r="L308" s="197">
        <v>0</v>
      </c>
      <c r="M308" s="197"/>
      <c r="N308" s="197"/>
      <c r="O308" s="227"/>
    </row>
    <row r="309" spans="2:15" x14ac:dyDescent="0.2">
      <c r="B309" s="196" t="s">
        <v>1838</v>
      </c>
      <c r="C309" s="197" t="s">
        <v>2288</v>
      </c>
      <c r="D309" s="197" t="s">
        <v>2328</v>
      </c>
      <c r="E309" s="197" t="s">
        <v>2292</v>
      </c>
      <c r="F309" s="197" t="s">
        <v>2292</v>
      </c>
      <c r="G309" s="197" t="s">
        <v>2328</v>
      </c>
      <c r="H309" s="202" t="s">
        <v>2831</v>
      </c>
      <c r="I309" s="203" t="s">
        <v>2832</v>
      </c>
      <c r="J309" s="204">
        <v>0</v>
      </c>
      <c r="K309" s="204">
        <v>0</v>
      </c>
      <c r="L309" s="197">
        <v>0</v>
      </c>
      <c r="M309" s="197"/>
      <c r="N309" s="197"/>
      <c r="O309" s="227"/>
    </row>
    <row r="310" spans="2:15" x14ac:dyDescent="0.2">
      <c r="B310" s="196" t="s">
        <v>1838</v>
      </c>
      <c r="C310" s="197" t="s">
        <v>2288</v>
      </c>
      <c r="D310" s="197" t="s">
        <v>2328</v>
      </c>
      <c r="E310" s="197" t="s">
        <v>2292</v>
      </c>
      <c r="F310" s="197" t="s">
        <v>2292</v>
      </c>
      <c r="G310" s="197" t="s">
        <v>2833</v>
      </c>
      <c r="H310" s="202">
        <v>410010144</v>
      </c>
      <c r="I310" s="203" t="s">
        <v>2834</v>
      </c>
      <c r="J310" s="204">
        <v>0</v>
      </c>
      <c r="K310" s="204">
        <v>0</v>
      </c>
      <c r="L310" s="197">
        <v>0</v>
      </c>
      <c r="M310" s="197"/>
      <c r="N310" s="197"/>
      <c r="O310" s="227"/>
    </row>
    <row r="311" spans="2:15" x14ac:dyDescent="0.2">
      <c r="B311" s="196" t="s">
        <v>1841</v>
      </c>
      <c r="C311" s="197" t="s">
        <v>2288</v>
      </c>
      <c r="D311" s="197" t="s">
        <v>2328</v>
      </c>
      <c r="E311" s="197" t="s">
        <v>2292</v>
      </c>
      <c r="F311" s="197" t="s">
        <v>2292</v>
      </c>
      <c r="G311" s="197" t="s">
        <v>2331</v>
      </c>
      <c r="H311" s="202" t="s">
        <v>2835</v>
      </c>
      <c r="I311" s="203" t="s">
        <v>2836</v>
      </c>
      <c r="J311" s="204">
        <v>0</v>
      </c>
      <c r="K311" s="204">
        <v>188194.32</v>
      </c>
      <c r="L311" s="197">
        <v>-188194.32</v>
      </c>
      <c r="M311" s="197"/>
      <c r="N311" s="197"/>
      <c r="O311" s="227"/>
    </row>
    <row r="312" spans="2:15" x14ac:dyDescent="0.2">
      <c r="B312" s="196" t="s">
        <v>1841</v>
      </c>
      <c r="C312" s="197" t="s">
        <v>2288</v>
      </c>
      <c r="D312" s="197" t="s">
        <v>2328</v>
      </c>
      <c r="E312" s="197" t="s">
        <v>2292</v>
      </c>
      <c r="F312" s="197" t="s">
        <v>2292</v>
      </c>
      <c r="G312" s="197" t="s">
        <v>2354</v>
      </c>
      <c r="H312" s="202" t="s">
        <v>2837</v>
      </c>
      <c r="I312" s="203" t="s">
        <v>2838</v>
      </c>
      <c r="J312" s="204">
        <v>0</v>
      </c>
      <c r="K312" s="204">
        <v>296512.33</v>
      </c>
      <c r="L312" s="197">
        <v>-296512.33</v>
      </c>
      <c r="M312" s="197"/>
      <c r="N312" s="197"/>
      <c r="O312" s="227"/>
    </row>
    <row r="313" spans="2:15" x14ac:dyDescent="0.2">
      <c r="B313" s="196" t="s">
        <v>1841</v>
      </c>
      <c r="C313" s="197" t="s">
        <v>2288</v>
      </c>
      <c r="D313" s="197" t="s">
        <v>2328</v>
      </c>
      <c r="E313" s="197" t="s">
        <v>2292</v>
      </c>
      <c r="F313" s="197" t="s">
        <v>2292</v>
      </c>
      <c r="G313" s="197" t="s">
        <v>2381</v>
      </c>
      <c r="H313" s="202" t="s">
        <v>2839</v>
      </c>
      <c r="I313" s="203" t="s">
        <v>2840</v>
      </c>
      <c r="J313" s="204">
        <v>0</v>
      </c>
      <c r="K313" s="204">
        <v>421259.02</v>
      </c>
      <c r="L313" s="197">
        <v>-421259.02</v>
      </c>
      <c r="M313" s="197"/>
      <c r="N313" s="197"/>
      <c r="O313" s="227"/>
    </row>
    <row r="314" spans="2:15" x14ac:dyDescent="0.2">
      <c r="B314" s="196" t="s">
        <v>1841</v>
      </c>
      <c r="C314" s="197" t="s">
        <v>2288</v>
      </c>
      <c r="D314" s="197" t="s">
        <v>2328</v>
      </c>
      <c r="E314" s="197" t="s">
        <v>2292</v>
      </c>
      <c r="F314" s="197" t="s">
        <v>2292</v>
      </c>
      <c r="G314" s="197" t="s">
        <v>2487</v>
      </c>
      <c r="H314" s="202" t="s">
        <v>2841</v>
      </c>
      <c r="I314" s="203" t="s">
        <v>2842</v>
      </c>
      <c r="J314" s="204">
        <v>0</v>
      </c>
      <c r="K314" s="204">
        <v>104495.36</v>
      </c>
      <c r="L314" s="197">
        <v>-104495.36</v>
      </c>
      <c r="M314" s="197"/>
      <c r="N314" s="197"/>
      <c r="O314" s="227"/>
    </row>
    <row r="315" spans="2:15" x14ac:dyDescent="0.2">
      <c r="B315" s="196" t="s">
        <v>1841</v>
      </c>
      <c r="C315" s="197" t="s">
        <v>2288</v>
      </c>
      <c r="D315" s="197" t="s">
        <v>2328</v>
      </c>
      <c r="E315" s="197" t="s">
        <v>2292</v>
      </c>
      <c r="F315" s="197" t="s">
        <v>2292</v>
      </c>
      <c r="G315" s="197" t="s">
        <v>2496</v>
      </c>
      <c r="H315" s="202" t="s">
        <v>2843</v>
      </c>
      <c r="I315" s="203" t="s">
        <v>2844</v>
      </c>
      <c r="J315" s="204">
        <v>0</v>
      </c>
      <c r="K315" s="204">
        <v>27521.65</v>
      </c>
      <c r="L315" s="197">
        <v>-27521.65</v>
      </c>
      <c r="M315" s="197"/>
      <c r="N315" s="197"/>
      <c r="O315" s="227"/>
    </row>
    <row r="316" spans="2:15" x14ac:dyDescent="0.2">
      <c r="B316" s="196" t="s">
        <v>1841</v>
      </c>
      <c r="C316" s="197" t="s">
        <v>2288</v>
      </c>
      <c r="D316" s="197" t="s">
        <v>2328</v>
      </c>
      <c r="E316" s="197" t="s">
        <v>2292</v>
      </c>
      <c r="F316" s="197" t="s">
        <v>2292</v>
      </c>
      <c r="G316" s="197" t="s">
        <v>2499</v>
      </c>
      <c r="H316" s="202" t="s">
        <v>2845</v>
      </c>
      <c r="I316" s="203" t="s">
        <v>2846</v>
      </c>
      <c r="J316" s="204">
        <v>0</v>
      </c>
      <c r="K316" s="204">
        <v>93145.19</v>
      </c>
      <c r="L316" s="197">
        <v>-93145.19</v>
      </c>
      <c r="M316" s="197"/>
      <c r="N316" s="197"/>
      <c r="O316" s="227"/>
    </row>
    <row r="317" spans="2:15" x14ac:dyDescent="0.2">
      <c r="B317" s="196" t="s">
        <v>1841</v>
      </c>
      <c r="C317" s="197" t="s">
        <v>2288</v>
      </c>
      <c r="D317" s="197" t="s">
        <v>2328</v>
      </c>
      <c r="E317" s="197" t="s">
        <v>2292</v>
      </c>
      <c r="F317" s="197" t="s">
        <v>2292</v>
      </c>
      <c r="G317" s="197" t="s">
        <v>2502</v>
      </c>
      <c r="H317" s="202" t="s">
        <v>2847</v>
      </c>
      <c r="I317" s="203" t="s">
        <v>2848</v>
      </c>
      <c r="J317" s="204">
        <v>0</v>
      </c>
      <c r="K317" s="204">
        <v>116753.72</v>
      </c>
      <c r="L317" s="197">
        <v>-116753.72</v>
      </c>
      <c r="M317" s="197"/>
      <c r="N317" s="197"/>
      <c r="O317" s="227"/>
    </row>
    <row r="318" spans="2:15" x14ac:dyDescent="0.2">
      <c r="B318" s="196" t="s">
        <v>1841</v>
      </c>
      <c r="C318" s="197" t="s">
        <v>2288</v>
      </c>
      <c r="D318" s="197" t="s">
        <v>2328</v>
      </c>
      <c r="E318" s="197" t="s">
        <v>2292</v>
      </c>
      <c r="F318" s="197" t="s">
        <v>2292</v>
      </c>
      <c r="G318" s="197" t="s">
        <v>2481</v>
      </c>
      <c r="H318" s="202" t="s">
        <v>2849</v>
      </c>
      <c r="I318" s="203" t="s">
        <v>2850</v>
      </c>
      <c r="J318" s="204">
        <v>0</v>
      </c>
      <c r="K318" s="204">
        <v>9435.09</v>
      </c>
      <c r="L318" s="197">
        <v>-9435.09</v>
      </c>
      <c r="M318" s="197"/>
      <c r="N318" s="197"/>
      <c r="O318" s="227"/>
    </row>
    <row r="319" spans="2:15" x14ac:dyDescent="0.2">
      <c r="B319" s="196" t="s">
        <v>1841</v>
      </c>
      <c r="C319" s="197" t="s">
        <v>2288</v>
      </c>
      <c r="D319" s="197" t="s">
        <v>2328</v>
      </c>
      <c r="E319" s="197" t="s">
        <v>2292</v>
      </c>
      <c r="F319" s="197" t="s">
        <v>2292</v>
      </c>
      <c r="G319" s="197" t="s">
        <v>2484</v>
      </c>
      <c r="H319" s="202" t="s">
        <v>2851</v>
      </c>
      <c r="I319" s="203" t="s">
        <v>2852</v>
      </c>
      <c r="J319" s="204">
        <v>0</v>
      </c>
      <c r="K319" s="204">
        <v>70150.36</v>
      </c>
      <c r="L319" s="197">
        <v>-70150.36</v>
      </c>
      <c r="M319" s="197"/>
      <c r="N319" s="197"/>
      <c r="O319" s="227"/>
    </row>
    <row r="320" spans="2:15" x14ac:dyDescent="0.2">
      <c r="B320" s="196" t="s">
        <v>1841</v>
      </c>
      <c r="C320" s="197" t="s">
        <v>2288</v>
      </c>
      <c r="D320" s="197" t="s">
        <v>2328</v>
      </c>
      <c r="E320" s="197" t="s">
        <v>2292</v>
      </c>
      <c r="F320" s="197" t="s">
        <v>2292</v>
      </c>
      <c r="G320" s="197" t="s">
        <v>2471</v>
      </c>
      <c r="H320" s="202" t="s">
        <v>2853</v>
      </c>
      <c r="I320" s="203" t="s">
        <v>2854</v>
      </c>
      <c r="J320" s="204">
        <v>0</v>
      </c>
      <c r="K320" s="204">
        <v>10449.18</v>
      </c>
      <c r="L320" s="197">
        <v>-10449.18</v>
      </c>
      <c r="M320" s="197"/>
      <c r="N320" s="197"/>
      <c r="O320" s="227"/>
    </row>
    <row r="321" spans="2:15" x14ac:dyDescent="0.2">
      <c r="B321" s="196" t="s">
        <v>1841</v>
      </c>
      <c r="C321" s="197" t="s">
        <v>2288</v>
      </c>
      <c r="D321" s="197" t="s">
        <v>2328</v>
      </c>
      <c r="E321" s="197" t="s">
        <v>2292</v>
      </c>
      <c r="F321" s="197" t="s">
        <v>2292</v>
      </c>
      <c r="G321" s="197" t="s">
        <v>2465</v>
      </c>
      <c r="H321" s="202" t="s">
        <v>2855</v>
      </c>
      <c r="I321" s="203" t="s">
        <v>2856</v>
      </c>
      <c r="J321" s="204">
        <v>0</v>
      </c>
      <c r="K321" s="204">
        <v>130082.16</v>
      </c>
      <c r="L321" s="197">
        <v>-130082.16</v>
      </c>
      <c r="M321" s="197"/>
      <c r="N321" s="197"/>
      <c r="O321" s="227"/>
    </row>
    <row r="322" spans="2:15" x14ac:dyDescent="0.2">
      <c r="B322" s="196" t="s">
        <v>1841</v>
      </c>
      <c r="C322" s="197" t="s">
        <v>2288</v>
      </c>
      <c r="D322" s="197" t="s">
        <v>2328</v>
      </c>
      <c r="E322" s="197" t="s">
        <v>2292</v>
      </c>
      <c r="F322" s="197" t="s">
        <v>2292</v>
      </c>
      <c r="G322" s="197" t="s">
        <v>2559</v>
      </c>
      <c r="H322" s="202" t="s">
        <v>2857</v>
      </c>
      <c r="I322" s="203" t="s">
        <v>2858</v>
      </c>
      <c r="J322" s="204">
        <v>0</v>
      </c>
      <c r="K322" s="204">
        <v>172680.38</v>
      </c>
      <c r="L322" s="197">
        <v>-172680.38</v>
      </c>
      <c r="M322" s="197"/>
      <c r="N322" s="197"/>
      <c r="O322" s="227"/>
    </row>
    <row r="323" spans="2:15" x14ac:dyDescent="0.2">
      <c r="B323" s="196" t="s">
        <v>1841</v>
      </c>
      <c r="C323" s="197" t="s">
        <v>2288</v>
      </c>
      <c r="D323" s="197" t="s">
        <v>2328</v>
      </c>
      <c r="E323" s="197" t="s">
        <v>2292</v>
      </c>
      <c r="F323" s="197" t="s">
        <v>2292</v>
      </c>
      <c r="G323" s="197" t="s">
        <v>2526</v>
      </c>
      <c r="H323" s="202" t="s">
        <v>2859</v>
      </c>
      <c r="I323" s="203" t="s">
        <v>2860</v>
      </c>
      <c r="J323" s="204">
        <v>0</v>
      </c>
      <c r="K323" s="204">
        <v>72022.080000000002</v>
      </c>
      <c r="L323" s="197">
        <v>-72022.080000000002</v>
      </c>
      <c r="M323" s="197"/>
      <c r="N323" s="197"/>
      <c r="O323" s="227"/>
    </row>
    <row r="324" spans="2:15" x14ac:dyDescent="0.2">
      <c r="B324" s="196" t="s">
        <v>1841</v>
      </c>
      <c r="C324" s="197" t="s">
        <v>2288</v>
      </c>
      <c r="D324" s="197" t="s">
        <v>2328</v>
      </c>
      <c r="E324" s="197" t="s">
        <v>2292</v>
      </c>
      <c r="F324" s="197" t="s">
        <v>2292</v>
      </c>
      <c r="G324" s="197" t="s">
        <v>2520</v>
      </c>
      <c r="H324" s="202" t="s">
        <v>2861</v>
      </c>
      <c r="I324" s="203" t="s">
        <v>2862</v>
      </c>
      <c r="J324" s="204">
        <v>0</v>
      </c>
      <c r="K324" s="204">
        <v>1122013.27</v>
      </c>
      <c r="L324" s="197">
        <v>-1122013.27</v>
      </c>
      <c r="M324" s="197"/>
      <c r="N324" s="197"/>
      <c r="O324" s="227"/>
    </row>
    <row r="325" spans="2:15" x14ac:dyDescent="0.2">
      <c r="B325" s="196" t="s">
        <v>1841</v>
      </c>
      <c r="C325" s="197" t="s">
        <v>2288</v>
      </c>
      <c r="D325" s="197" t="s">
        <v>2328</v>
      </c>
      <c r="E325" s="197" t="s">
        <v>2292</v>
      </c>
      <c r="F325" s="197" t="s">
        <v>2292</v>
      </c>
      <c r="G325" s="197" t="s">
        <v>2564</v>
      </c>
      <c r="H325" s="202" t="s">
        <v>2863</v>
      </c>
      <c r="I325" s="203" t="s">
        <v>2864</v>
      </c>
      <c r="J325" s="204">
        <v>0</v>
      </c>
      <c r="K325" s="204">
        <v>116775.41</v>
      </c>
      <c r="L325" s="197">
        <v>-116775.41</v>
      </c>
      <c r="M325" s="197"/>
      <c r="N325" s="197"/>
      <c r="O325" s="227"/>
    </row>
    <row r="326" spans="2:15" x14ac:dyDescent="0.2">
      <c r="B326" s="196" t="s">
        <v>1841</v>
      </c>
      <c r="C326" s="197" t="s">
        <v>2288</v>
      </c>
      <c r="D326" s="197" t="s">
        <v>2328</v>
      </c>
      <c r="E326" s="197" t="s">
        <v>2292</v>
      </c>
      <c r="F326" s="197" t="s">
        <v>2292</v>
      </c>
      <c r="G326" s="197" t="s">
        <v>2865</v>
      </c>
      <c r="H326" s="202">
        <v>410010145</v>
      </c>
      <c r="I326" s="203" t="s">
        <v>2866</v>
      </c>
      <c r="J326" s="204">
        <v>0</v>
      </c>
      <c r="K326" s="204">
        <v>0</v>
      </c>
      <c r="L326" s="197">
        <v>0</v>
      </c>
      <c r="M326" s="197"/>
      <c r="N326" s="197"/>
      <c r="O326" s="227"/>
    </row>
    <row r="327" spans="2:15" x14ac:dyDescent="0.2">
      <c r="B327" s="196" t="s">
        <v>1844</v>
      </c>
      <c r="C327" s="197" t="s">
        <v>2288</v>
      </c>
      <c r="D327" s="197" t="s">
        <v>2328</v>
      </c>
      <c r="E327" s="197" t="s">
        <v>2292</v>
      </c>
      <c r="F327" s="197" t="s">
        <v>2292</v>
      </c>
      <c r="G327" s="197" t="s">
        <v>2566</v>
      </c>
      <c r="H327" s="202" t="s">
        <v>2867</v>
      </c>
      <c r="I327" s="203" t="s">
        <v>2868</v>
      </c>
      <c r="J327" s="204">
        <v>0</v>
      </c>
      <c r="K327" s="204">
        <v>49583.91</v>
      </c>
      <c r="L327" s="197">
        <v>-49583.91</v>
      </c>
      <c r="M327" s="197"/>
      <c r="N327" s="197"/>
      <c r="O327" s="227"/>
    </row>
    <row r="328" spans="2:15" x14ac:dyDescent="0.2">
      <c r="B328" s="196" t="s">
        <v>1844</v>
      </c>
      <c r="C328" s="197" t="s">
        <v>2288</v>
      </c>
      <c r="D328" s="197" t="s">
        <v>2328</v>
      </c>
      <c r="E328" s="197" t="s">
        <v>2292</v>
      </c>
      <c r="F328" s="197" t="s">
        <v>2292</v>
      </c>
      <c r="G328" s="197" t="s">
        <v>2869</v>
      </c>
      <c r="H328" s="202">
        <v>410010146</v>
      </c>
      <c r="I328" s="203" t="s">
        <v>2870</v>
      </c>
      <c r="J328" s="204">
        <v>0</v>
      </c>
      <c r="K328" s="204">
        <v>0</v>
      </c>
      <c r="L328" s="197">
        <v>0</v>
      </c>
      <c r="M328" s="197"/>
      <c r="N328" s="197"/>
      <c r="O328" s="227"/>
    </row>
    <row r="329" spans="2:15" x14ac:dyDescent="0.2">
      <c r="B329" s="196" t="s">
        <v>1847</v>
      </c>
      <c r="C329" s="197" t="s">
        <v>2288</v>
      </c>
      <c r="D329" s="197" t="s">
        <v>2328</v>
      </c>
      <c r="E329" s="197" t="s">
        <v>2292</v>
      </c>
      <c r="F329" s="197" t="s">
        <v>2292</v>
      </c>
      <c r="G329" s="197" t="s">
        <v>2871</v>
      </c>
      <c r="H329" s="202" t="s">
        <v>2872</v>
      </c>
      <c r="I329" s="203" t="s">
        <v>2873</v>
      </c>
      <c r="J329" s="204">
        <v>0</v>
      </c>
      <c r="K329" s="204">
        <v>47436.54</v>
      </c>
      <c r="L329" s="197">
        <v>-47436.54</v>
      </c>
      <c r="M329" s="197"/>
      <c r="N329" s="197"/>
      <c r="O329" s="227"/>
    </row>
    <row r="330" spans="2:15" x14ac:dyDescent="0.2">
      <c r="B330" s="196" t="s">
        <v>1847</v>
      </c>
      <c r="C330" s="197" t="s">
        <v>2288</v>
      </c>
      <c r="D330" s="197" t="s">
        <v>2328</v>
      </c>
      <c r="E330" s="197" t="s">
        <v>2292</v>
      </c>
      <c r="F330" s="197" t="s">
        <v>2292</v>
      </c>
      <c r="G330" s="197" t="s">
        <v>2874</v>
      </c>
      <c r="H330" s="202" t="s">
        <v>2875</v>
      </c>
      <c r="I330" s="203" t="s">
        <v>2876</v>
      </c>
      <c r="J330" s="204">
        <v>0</v>
      </c>
      <c r="K330" s="204">
        <v>0</v>
      </c>
      <c r="L330" s="197">
        <v>0</v>
      </c>
      <c r="M330" s="197"/>
      <c r="N330" s="197"/>
      <c r="O330" s="227"/>
    </row>
    <row r="331" spans="2:15" x14ac:dyDescent="0.2">
      <c r="B331" s="196" t="s">
        <v>1847</v>
      </c>
      <c r="C331" s="197" t="s">
        <v>2288</v>
      </c>
      <c r="D331" s="197" t="s">
        <v>2328</v>
      </c>
      <c r="E331" s="197" t="s">
        <v>2292</v>
      </c>
      <c r="F331" s="197" t="s">
        <v>2292</v>
      </c>
      <c r="G331" s="197" t="s">
        <v>2877</v>
      </c>
      <c r="H331" s="202">
        <v>410010147</v>
      </c>
      <c r="I331" s="203" t="s">
        <v>2878</v>
      </c>
      <c r="J331" s="204">
        <v>0</v>
      </c>
      <c r="K331" s="204">
        <v>0</v>
      </c>
      <c r="L331" s="197">
        <v>0</v>
      </c>
      <c r="M331" s="197"/>
      <c r="N331" s="197"/>
      <c r="O331" s="227"/>
    </row>
    <row r="332" spans="2:15" x14ac:dyDescent="0.2">
      <c r="B332" s="196" t="s">
        <v>1850</v>
      </c>
      <c r="C332" s="197" t="s">
        <v>2288</v>
      </c>
      <c r="D332" s="197" t="s">
        <v>2328</v>
      </c>
      <c r="E332" s="197" t="s">
        <v>2292</v>
      </c>
      <c r="F332" s="197" t="s">
        <v>2292</v>
      </c>
      <c r="G332" s="197" t="s">
        <v>2879</v>
      </c>
      <c r="H332" s="202" t="s">
        <v>2880</v>
      </c>
      <c r="I332" s="203" t="s">
        <v>2881</v>
      </c>
      <c r="J332" s="204">
        <v>0</v>
      </c>
      <c r="K332" s="204">
        <v>413.9</v>
      </c>
      <c r="L332" s="197">
        <v>-413.9</v>
      </c>
      <c r="M332" s="197"/>
      <c r="N332" s="197"/>
      <c r="O332" s="227"/>
    </row>
    <row r="333" spans="2:15" x14ac:dyDescent="0.2">
      <c r="B333" s="196" t="s">
        <v>1850</v>
      </c>
      <c r="C333" s="197" t="s">
        <v>2288</v>
      </c>
      <c r="D333" s="197" t="s">
        <v>2328</v>
      </c>
      <c r="E333" s="197" t="s">
        <v>2292</v>
      </c>
      <c r="F333" s="197" t="s">
        <v>2292</v>
      </c>
      <c r="G333" s="197" t="s">
        <v>2882</v>
      </c>
      <c r="H333" s="202">
        <v>410010148</v>
      </c>
      <c r="I333" s="203" t="s">
        <v>2883</v>
      </c>
      <c r="J333" s="204">
        <v>0</v>
      </c>
      <c r="K333" s="204">
        <v>0</v>
      </c>
      <c r="L333" s="197">
        <v>0</v>
      </c>
      <c r="M333" s="197"/>
      <c r="N333" s="197"/>
      <c r="O333" s="227"/>
    </row>
    <row r="334" spans="2:15" x14ac:dyDescent="0.2">
      <c r="B334" s="196" t="s">
        <v>1853</v>
      </c>
      <c r="C334" s="197" t="s">
        <v>2288</v>
      </c>
      <c r="D334" s="197" t="s">
        <v>2328</v>
      </c>
      <c r="E334" s="197" t="s">
        <v>2292</v>
      </c>
      <c r="F334" s="197" t="s">
        <v>2292</v>
      </c>
      <c r="G334" s="197" t="s">
        <v>2884</v>
      </c>
      <c r="H334" s="202" t="s">
        <v>2885</v>
      </c>
      <c r="I334" s="203" t="s">
        <v>2886</v>
      </c>
      <c r="J334" s="204">
        <v>0</v>
      </c>
      <c r="K334" s="204">
        <v>15171.67</v>
      </c>
      <c r="L334" s="197">
        <v>-15171.67</v>
      </c>
      <c r="M334" s="197"/>
      <c r="N334" s="197"/>
      <c r="O334" s="227"/>
    </row>
    <row r="335" spans="2:15" x14ac:dyDescent="0.2">
      <c r="B335" s="196" t="s">
        <v>1853</v>
      </c>
      <c r="C335" s="197" t="s">
        <v>2288</v>
      </c>
      <c r="D335" s="197" t="s">
        <v>2328</v>
      </c>
      <c r="E335" s="197" t="s">
        <v>2292</v>
      </c>
      <c r="F335" s="197" t="s">
        <v>2292</v>
      </c>
      <c r="G335" s="197" t="s">
        <v>2416</v>
      </c>
      <c r="H335" s="202" t="s">
        <v>2887</v>
      </c>
      <c r="I335" s="203" t="s">
        <v>2888</v>
      </c>
      <c r="J335" s="204">
        <v>0</v>
      </c>
      <c r="K335" s="204">
        <v>77581.75</v>
      </c>
      <c r="L335" s="197">
        <v>-77581.75</v>
      </c>
      <c r="M335" s="197"/>
      <c r="N335" s="197"/>
      <c r="O335" s="227"/>
    </row>
    <row r="336" spans="2:15" x14ac:dyDescent="0.2">
      <c r="B336" s="196" t="s">
        <v>1853</v>
      </c>
      <c r="C336" s="197" t="s">
        <v>2288</v>
      </c>
      <c r="D336" s="197" t="s">
        <v>2328</v>
      </c>
      <c r="E336" s="197" t="s">
        <v>2292</v>
      </c>
      <c r="F336" s="197" t="s">
        <v>2292</v>
      </c>
      <c r="G336" s="197" t="s">
        <v>2889</v>
      </c>
      <c r="H336" s="202">
        <v>410010149</v>
      </c>
      <c r="I336" s="203" t="s">
        <v>2890</v>
      </c>
      <c r="J336" s="204">
        <v>0</v>
      </c>
      <c r="K336" s="204">
        <v>0</v>
      </c>
      <c r="L336" s="197">
        <v>0</v>
      </c>
      <c r="M336" s="197"/>
      <c r="N336" s="197"/>
      <c r="O336" s="227"/>
    </row>
    <row r="337" spans="2:15" x14ac:dyDescent="0.2">
      <c r="B337" s="196" t="s">
        <v>1856</v>
      </c>
      <c r="C337" s="197" t="s">
        <v>2288</v>
      </c>
      <c r="D337" s="197" t="s">
        <v>2328</v>
      </c>
      <c r="E337" s="197" t="s">
        <v>2292</v>
      </c>
      <c r="F337" s="197" t="s">
        <v>2292</v>
      </c>
      <c r="G337" s="197" t="s">
        <v>2891</v>
      </c>
      <c r="H337" s="202" t="s">
        <v>2892</v>
      </c>
      <c r="I337" s="203" t="s">
        <v>2893</v>
      </c>
      <c r="J337" s="204">
        <v>0</v>
      </c>
      <c r="K337" s="204">
        <v>0</v>
      </c>
      <c r="L337" s="197">
        <v>0</v>
      </c>
      <c r="M337" s="197"/>
      <c r="N337" s="197"/>
      <c r="O337" s="227"/>
    </row>
    <row r="338" spans="2:15" x14ac:dyDescent="0.2">
      <c r="B338" s="196" t="s">
        <v>1856</v>
      </c>
      <c r="C338" s="197" t="s">
        <v>2288</v>
      </c>
      <c r="D338" s="197" t="s">
        <v>2328</v>
      </c>
      <c r="E338" s="197" t="s">
        <v>2292</v>
      </c>
      <c r="F338" s="197" t="s">
        <v>2292</v>
      </c>
      <c r="G338" s="197" t="s">
        <v>2417</v>
      </c>
      <c r="H338" s="202">
        <v>410010150</v>
      </c>
      <c r="I338" s="203" t="s">
        <v>2894</v>
      </c>
      <c r="J338" s="204">
        <v>0</v>
      </c>
      <c r="K338" s="204">
        <v>0</v>
      </c>
      <c r="L338" s="197">
        <v>0</v>
      </c>
      <c r="M338" s="197"/>
      <c r="N338" s="197"/>
      <c r="O338" s="227"/>
    </row>
    <row r="339" spans="2:15" x14ac:dyDescent="0.2">
      <c r="B339" s="196" t="s">
        <v>1856</v>
      </c>
      <c r="C339" s="197" t="s">
        <v>2288</v>
      </c>
      <c r="D339" s="197" t="s">
        <v>2328</v>
      </c>
      <c r="E339" s="197" t="s">
        <v>2292</v>
      </c>
      <c r="F339" s="197" t="s">
        <v>2292</v>
      </c>
      <c r="G339" s="197" t="s">
        <v>2334</v>
      </c>
      <c r="H339" s="202" t="s">
        <v>2895</v>
      </c>
      <c r="I339" s="203" t="s">
        <v>2896</v>
      </c>
      <c r="J339" s="204">
        <v>0</v>
      </c>
      <c r="K339" s="204">
        <v>193902.25</v>
      </c>
      <c r="L339" s="197">
        <v>-193902.25</v>
      </c>
      <c r="M339" s="197"/>
      <c r="N339" s="197"/>
      <c r="O339" s="227"/>
    </row>
    <row r="340" spans="2:15" x14ac:dyDescent="0.2">
      <c r="B340" s="196" t="s">
        <v>2122</v>
      </c>
      <c r="C340" s="197" t="s">
        <v>2288</v>
      </c>
      <c r="D340" s="197" t="s">
        <v>2328</v>
      </c>
      <c r="E340" s="197" t="s">
        <v>2310</v>
      </c>
      <c r="F340" s="197" t="s">
        <v>2289</v>
      </c>
      <c r="G340" s="197" t="s">
        <v>2289</v>
      </c>
      <c r="H340" s="202" t="s">
        <v>2897</v>
      </c>
      <c r="I340" s="203" t="s">
        <v>2898</v>
      </c>
      <c r="J340" s="204"/>
      <c r="K340" s="204"/>
      <c r="L340" s="197"/>
      <c r="M340" s="197"/>
      <c r="N340" s="197"/>
      <c r="O340" s="227"/>
    </row>
    <row r="341" spans="2:15" x14ac:dyDescent="0.2">
      <c r="B341" s="196" t="s">
        <v>2122</v>
      </c>
      <c r="C341" s="197" t="s">
        <v>2288</v>
      </c>
      <c r="D341" s="197" t="s">
        <v>2328</v>
      </c>
      <c r="E341" s="197" t="s">
        <v>2310</v>
      </c>
      <c r="F341" s="197" t="s">
        <v>2292</v>
      </c>
      <c r="G341" s="197" t="s">
        <v>2289</v>
      </c>
      <c r="H341" s="202" t="s">
        <v>2899</v>
      </c>
      <c r="I341" s="203" t="s">
        <v>2898</v>
      </c>
      <c r="J341" s="204"/>
      <c r="K341" s="204"/>
      <c r="L341" s="197"/>
      <c r="M341" s="197"/>
      <c r="N341" s="197"/>
      <c r="O341" s="227"/>
    </row>
    <row r="342" spans="2:15" x14ac:dyDescent="0.2">
      <c r="B342" s="196" t="s">
        <v>1859</v>
      </c>
      <c r="C342" s="197" t="s">
        <v>2288</v>
      </c>
      <c r="D342" s="197" t="s">
        <v>2328</v>
      </c>
      <c r="E342" s="197" t="s">
        <v>2310</v>
      </c>
      <c r="F342" s="197" t="s">
        <v>2292</v>
      </c>
      <c r="G342" s="197" t="s">
        <v>2292</v>
      </c>
      <c r="H342" s="202" t="s">
        <v>2900</v>
      </c>
      <c r="I342" s="203" t="s">
        <v>2901</v>
      </c>
      <c r="J342" s="204">
        <v>0</v>
      </c>
      <c r="K342" s="204">
        <v>1089.77</v>
      </c>
      <c r="L342" s="197">
        <v>-1089.77</v>
      </c>
      <c r="M342" s="197"/>
      <c r="N342" s="197"/>
      <c r="O342" s="227"/>
    </row>
    <row r="343" spans="2:15" x14ac:dyDescent="0.2">
      <c r="B343" s="196" t="s">
        <v>1863</v>
      </c>
      <c r="C343" s="197" t="s">
        <v>2288</v>
      </c>
      <c r="D343" s="197" t="s">
        <v>2328</v>
      </c>
      <c r="E343" s="197" t="s">
        <v>2310</v>
      </c>
      <c r="F343" s="197" t="s">
        <v>2292</v>
      </c>
      <c r="G343" s="197" t="s">
        <v>2310</v>
      </c>
      <c r="H343" s="202" t="s">
        <v>2902</v>
      </c>
      <c r="I343" s="203" t="s">
        <v>2903</v>
      </c>
      <c r="J343" s="204">
        <v>0</v>
      </c>
      <c r="K343" s="204">
        <v>72890.55</v>
      </c>
      <c r="L343" s="197">
        <v>-72890.55</v>
      </c>
      <c r="M343" s="197"/>
      <c r="N343" s="197"/>
      <c r="O343" s="227"/>
    </row>
    <row r="344" spans="2:15" x14ac:dyDescent="0.2">
      <c r="B344" s="196" t="s">
        <v>1866</v>
      </c>
      <c r="C344" s="197" t="s">
        <v>2288</v>
      </c>
      <c r="D344" s="197" t="s">
        <v>2328</v>
      </c>
      <c r="E344" s="197" t="s">
        <v>2310</v>
      </c>
      <c r="F344" s="197" t="s">
        <v>2292</v>
      </c>
      <c r="G344" s="197" t="s">
        <v>2301</v>
      </c>
      <c r="H344" s="202" t="s">
        <v>2904</v>
      </c>
      <c r="I344" s="203" t="s">
        <v>2905</v>
      </c>
      <c r="J344" s="204">
        <v>0</v>
      </c>
      <c r="K344" s="204">
        <v>0</v>
      </c>
      <c r="L344" s="197">
        <v>0</v>
      </c>
      <c r="M344" s="197"/>
      <c r="N344" s="197"/>
      <c r="O344" s="227"/>
    </row>
    <row r="345" spans="2:15" x14ac:dyDescent="0.2">
      <c r="B345" s="196" t="s">
        <v>1866</v>
      </c>
      <c r="C345" s="197" t="s">
        <v>2288</v>
      </c>
      <c r="D345" s="197" t="s">
        <v>2328</v>
      </c>
      <c r="E345" s="197" t="s">
        <v>2310</v>
      </c>
      <c r="F345" s="197" t="s">
        <v>2292</v>
      </c>
      <c r="G345" s="197" t="s">
        <v>2372</v>
      </c>
      <c r="H345" s="202" t="s">
        <v>2906</v>
      </c>
      <c r="I345" s="203" t="s">
        <v>2907</v>
      </c>
      <c r="J345" s="204">
        <v>0</v>
      </c>
      <c r="K345" s="204">
        <v>14526.72</v>
      </c>
      <c r="L345" s="197">
        <v>-14526.72</v>
      </c>
      <c r="M345" s="197"/>
      <c r="N345" s="197"/>
      <c r="O345" s="227"/>
    </row>
    <row r="346" spans="2:15" x14ac:dyDescent="0.2">
      <c r="B346" s="196" t="s">
        <v>1869</v>
      </c>
      <c r="C346" s="197" t="s">
        <v>2288</v>
      </c>
      <c r="D346" s="197" t="s">
        <v>2328</v>
      </c>
      <c r="E346" s="197" t="s">
        <v>2310</v>
      </c>
      <c r="F346" s="197" t="s">
        <v>2292</v>
      </c>
      <c r="G346" s="197" t="s">
        <v>2304</v>
      </c>
      <c r="H346" s="202" t="s">
        <v>2908</v>
      </c>
      <c r="I346" s="203" t="s">
        <v>2909</v>
      </c>
      <c r="J346" s="204">
        <v>0</v>
      </c>
      <c r="K346" s="204">
        <v>152869.69</v>
      </c>
      <c r="L346" s="197">
        <v>-152869.69</v>
      </c>
      <c r="M346" s="197"/>
      <c r="N346" s="197"/>
      <c r="O346" s="227"/>
    </row>
    <row r="347" spans="2:15" x14ac:dyDescent="0.2">
      <c r="B347" s="196" t="s">
        <v>1872</v>
      </c>
      <c r="C347" s="197" t="s">
        <v>2288</v>
      </c>
      <c r="D347" s="197" t="s">
        <v>2328</v>
      </c>
      <c r="E347" s="197" t="s">
        <v>2310</v>
      </c>
      <c r="F347" s="197" t="s">
        <v>2292</v>
      </c>
      <c r="G347" s="197" t="s">
        <v>2306</v>
      </c>
      <c r="H347" s="202" t="s">
        <v>2910</v>
      </c>
      <c r="I347" s="203" t="s">
        <v>2911</v>
      </c>
      <c r="J347" s="204">
        <v>0</v>
      </c>
      <c r="K347" s="204">
        <v>45522.81</v>
      </c>
      <c r="L347" s="197">
        <v>-45522.81</v>
      </c>
      <c r="M347" s="197"/>
      <c r="N347" s="197"/>
      <c r="O347" s="227"/>
    </row>
    <row r="348" spans="2:15" x14ac:dyDescent="0.2">
      <c r="B348" s="196" t="s">
        <v>1875</v>
      </c>
      <c r="C348" s="197" t="s">
        <v>2288</v>
      </c>
      <c r="D348" s="197" t="s">
        <v>2328</v>
      </c>
      <c r="E348" s="197" t="s">
        <v>2310</v>
      </c>
      <c r="F348" s="197" t="s">
        <v>2292</v>
      </c>
      <c r="G348" s="197" t="s">
        <v>2308</v>
      </c>
      <c r="H348" s="202" t="s">
        <v>2912</v>
      </c>
      <c r="I348" s="203" t="s">
        <v>2913</v>
      </c>
      <c r="J348" s="204">
        <v>0</v>
      </c>
      <c r="K348" s="204">
        <v>0</v>
      </c>
      <c r="L348" s="197">
        <v>0</v>
      </c>
      <c r="M348" s="197"/>
      <c r="N348" s="197"/>
      <c r="O348" s="227"/>
    </row>
    <row r="349" spans="2:15" x14ac:dyDescent="0.2">
      <c r="B349" s="196" t="s">
        <v>1875</v>
      </c>
      <c r="C349" s="197" t="s">
        <v>2288</v>
      </c>
      <c r="D349" s="197" t="s">
        <v>2328</v>
      </c>
      <c r="E349" s="197" t="s">
        <v>2310</v>
      </c>
      <c r="F349" s="197" t="s">
        <v>2292</v>
      </c>
      <c r="G349" s="197" t="s">
        <v>2369</v>
      </c>
      <c r="H349" s="202" t="s">
        <v>2914</v>
      </c>
      <c r="I349" s="203" t="s">
        <v>2915</v>
      </c>
      <c r="J349" s="204">
        <v>0</v>
      </c>
      <c r="K349" s="204">
        <v>0</v>
      </c>
      <c r="L349" s="197">
        <v>0</v>
      </c>
      <c r="M349" s="197"/>
      <c r="N349" s="197"/>
      <c r="O349" s="227"/>
    </row>
    <row r="350" spans="2:15" x14ac:dyDescent="0.2">
      <c r="B350" s="196" t="s">
        <v>1875</v>
      </c>
      <c r="C350" s="197" t="s">
        <v>2288</v>
      </c>
      <c r="D350" s="197" t="s">
        <v>2328</v>
      </c>
      <c r="E350" s="197" t="s">
        <v>2310</v>
      </c>
      <c r="F350" s="197" t="s">
        <v>2292</v>
      </c>
      <c r="G350" s="197" t="s">
        <v>2334</v>
      </c>
      <c r="H350" s="202" t="s">
        <v>2916</v>
      </c>
      <c r="I350" s="203" t="s">
        <v>2917</v>
      </c>
      <c r="J350" s="204">
        <v>0</v>
      </c>
      <c r="K350" s="204">
        <v>99804.82</v>
      </c>
      <c r="L350" s="197">
        <v>-99804.82</v>
      </c>
      <c r="M350" s="197"/>
      <c r="N350" s="197"/>
      <c r="O350" s="227"/>
    </row>
    <row r="351" spans="2:15" x14ac:dyDescent="0.2">
      <c r="B351" s="196" t="s">
        <v>50</v>
      </c>
      <c r="C351" s="197" t="s">
        <v>2918</v>
      </c>
      <c r="D351" s="197" t="s">
        <v>2289</v>
      </c>
      <c r="E351" s="197" t="s">
        <v>2289</v>
      </c>
      <c r="F351" s="197" t="s">
        <v>2289</v>
      </c>
      <c r="G351" s="197" t="s">
        <v>2289</v>
      </c>
      <c r="H351" s="202" t="s">
        <v>2919</v>
      </c>
      <c r="I351" s="203" t="s">
        <v>2920</v>
      </c>
      <c r="J351" s="204"/>
      <c r="K351" s="204"/>
      <c r="L351" s="197"/>
      <c r="M351" s="197"/>
      <c r="N351" s="197"/>
      <c r="O351" s="227"/>
    </row>
    <row r="352" spans="2:15" x14ac:dyDescent="0.2">
      <c r="B352" s="196" t="s">
        <v>2011</v>
      </c>
      <c r="C352" s="197" t="s">
        <v>2918</v>
      </c>
      <c r="D352" s="197" t="s">
        <v>2292</v>
      </c>
      <c r="E352" s="197" t="s">
        <v>2289</v>
      </c>
      <c r="F352" s="197" t="s">
        <v>2289</v>
      </c>
      <c r="G352" s="197" t="s">
        <v>2289</v>
      </c>
      <c r="H352" s="202" t="s">
        <v>2921</v>
      </c>
      <c r="I352" s="203" t="s">
        <v>2922</v>
      </c>
      <c r="J352" s="204"/>
      <c r="K352" s="204"/>
      <c r="L352" s="197"/>
      <c r="M352" s="197"/>
      <c r="N352" s="197"/>
      <c r="O352" s="227"/>
    </row>
    <row r="353" spans="2:15" x14ac:dyDescent="0.2">
      <c r="B353" s="196" t="s">
        <v>2013</v>
      </c>
      <c r="C353" s="197" t="s">
        <v>2918</v>
      </c>
      <c r="D353" s="197" t="s">
        <v>2292</v>
      </c>
      <c r="E353" s="197" t="s">
        <v>2292</v>
      </c>
      <c r="F353" s="197" t="s">
        <v>2289</v>
      </c>
      <c r="G353" s="197" t="s">
        <v>2289</v>
      </c>
      <c r="H353" s="202" t="s">
        <v>2923</v>
      </c>
      <c r="I353" s="203" t="s">
        <v>2924</v>
      </c>
      <c r="J353" s="204"/>
      <c r="K353" s="204"/>
      <c r="L353" s="197"/>
      <c r="M353" s="197"/>
      <c r="N353" s="197"/>
      <c r="O353" s="227"/>
    </row>
    <row r="354" spans="2:15" x14ac:dyDescent="0.2">
      <c r="B354" s="196" t="s">
        <v>681</v>
      </c>
      <c r="C354" s="197" t="s">
        <v>2918</v>
      </c>
      <c r="D354" s="197" t="s">
        <v>2292</v>
      </c>
      <c r="E354" s="197" t="s">
        <v>2292</v>
      </c>
      <c r="F354" s="197" t="s">
        <v>2292</v>
      </c>
      <c r="G354" s="197" t="s">
        <v>2289</v>
      </c>
      <c r="H354" s="202" t="s">
        <v>2925</v>
      </c>
      <c r="I354" s="203" t="s">
        <v>2926</v>
      </c>
      <c r="J354" s="204"/>
      <c r="K354" s="204"/>
      <c r="L354" s="197"/>
      <c r="M354" s="197"/>
      <c r="N354" s="197"/>
      <c r="O354" s="227"/>
    </row>
    <row r="355" spans="2:15" x14ac:dyDescent="0.2">
      <c r="B355" s="196" t="s">
        <v>681</v>
      </c>
      <c r="C355" s="197" t="s">
        <v>2918</v>
      </c>
      <c r="D355" s="197" t="s">
        <v>2292</v>
      </c>
      <c r="E355" s="197" t="s">
        <v>2292</v>
      </c>
      <c r="F355" s="197" t="s">
        <v>2292</v>
      </c>
      <c r="G355" s="197" t="s">
        <v>2292</v>
      </c>
      <c r="H355" s="202" t="s">
        <v>2927</v>
      </c>
      <c r="I355" s="203" t="s">
        <v>2928</v>
      </c>
      <c r="J355" s="204">
        <v>14267715.279999999</v>
      </c>
      <c r="K355" s="204">
        <v>377435.27</v>
      </c>
      <c r="L355" s="197">
        <v>13890280.01</v>
      </c>
      <c r="M355" s="197"/>
      <c r="N355" s="197"/>
      <c r="O355" s="227"/>
    </row>
    <row r="356" spans="2:15" x14ac:dyDescent="0.2">
      <c r="B356" s="196" t="s">
        <v>681</v>
      </c>
      <c r="C356" s="197" t="s">
        <v>2918</v>
      </c>
      <c r="D356" s="197" t="s">
        <v>2292</v>
      </c>
      <c r="E356" s="197" t="s">
        <v>2292</v>
      </c>
      <c r="F356" s="197" t="s">
        <v>2292</v>
      </c>
      <c r="G356" s="197" t="s">
        <v>2301</v>
      </c>
      <c r="H356" s="202" t="s">
        <v>2929</v>
      </c>
      <c r="I356" s="203" t="s">
        <v>2930</v>
      </c>
      <c r="J356" s="204">
        <v>146724.68</v>
      </c>
      <c r="K356" s="204">
        <v>0</v>
      </c>
      <c r="L356" s="197">
        <v>146724.68</v>
      </c>
      <c r="M356" s="197"/>
      <c r="N356" s="197"/>
      <c r="O356" s="227"/>
    </row>
    <row r="357" spans="2:15" x14ac:dyDescent="0.2">
      <c r="B357" s="196" t="s">
        <v>681</v>
      </c>
      <c r="C357" s="197" t="s">
        <v>2918</v>
      </c>
      <c r="D357" s="197" t="s">
        <v>2292</v>
      </c>
      <c r="E357" s="197" t="s">
        <v>2292</v>
      </c>
      <c r="F357" s="197" t="s">
        <v>2292</v>
      </c>
      <c r="G357" s="197" t="s">
        <v>2304</v>
      </c>
      <c r="H357" s="202" t="s">
        <v>2931</v>
      </c>
      <c r="I357" s="203" t="s">
        <v>2932</v>
      </c>
      <c r="J357" s="204">
        <v>279920.34999999998</v>
      </c>
      <c r="K357" s="204">
        <v>4600</v>
      </c>
      <c r="L357" s="197">
        <v>275320.34999999998</v>
      </c>
      <c r="M357" s="197"/>
      <c r="N357" s="197"/>
      <c r="O357" s="227"/>
    </row>
    <row r="358" spans="2:15" x14ac:dyDescent="0.2">
      <c r="B358" s="196" t="s">
        <v>681</v>
      </c>
      <c r="C358" s="197" t="s">
        <v>2918</v>
      </c>
      <c r="D358" s="197" t="s">
        <v>2292</v>
      </c>
      <c r="E358" s="197" t="s">
        <v>2292</v>
      </c>
      <c r="F358" s="197" t="s">
        <v>2292</v>
      </c>
      <c r="G358" s="197" t="s">
        <v>2306</v>
      </c>
      <c r="H358" s="202" t="s">
        <v>2933</v>
      </c>
      <c r="I358" s="203" t="s">
        <v>2934</v>
      </c>
      <c r="J358" s="204">
        <v>74963.64</v>
      </c>
      <c r="K358" s="204">
        <v>0</v>
      </c>
      <c r="L358" s="197">
        <v>74963.64</v>
      </c>
      <c r="M358" s="197"/>
      <c r="N358" s="197"/>
      <c r="O358" s="227"/>
    </row>
    <row r="359" spans="2:15" x14ac:dyDescent="0.2">
      <c r="B359" s="196" t="s">
        <v>681</v>
      </c>
      <c r="C359" s="197" t="s">
        <v>2918</v>
      </c>
      <c r="D359" s="197" t="s">
        <v>2292</v>
      </c>
      <c r="E359" s="197" t="s">
        <v>2292</v>
      </c>
      <c r="F359" s="197" t="s">
        <v>2292</v>
      </c>
      <c r="G359" s="197" t="s">
        <v>2308</v>
      </c>
      <c r="H359" s="202">
        <v>501010106</v>
      </c>
      <c r="I359" s="203" t="s">
        <v>2935</v>
      </c>
      <c r="J359" s="204">
        <v>0</v>
      </c>
      <c r="K359" s="204">
        <v>0</v>
      </c>
      <c r="L359" s="197">
        <v>0</v>
      </c>
      <c r="M359" s="197"/>
      <c r="N359" s="197"/>
      <c r="O359" s="227"/>
    </row>
    <row r="360" spans="2:15" x14ac:dyDescent="0.2">
      <c r="B360" s="196" t="s">
        <v>683</v>
      </c>
      <c r="C360" s="197" t="s">
        <v>2918</v>
      </c>
      <c r="D360" s="197" t="s">
        <v>2292</v>
      </c>
      <c r="E360" s="197" t="s">
        <v>2292</v>
      </c>
      <c r="F360" s="197" t="s">
        <v>2310</v>
      </c>
      <c r="G360" s="197" t="s">
        <v>2289</v>
      </c>
      <c r="H360" s="202" t="s">
        <v>2936</v>
      </c>
      <c r="I360" s="203" t="s">
        <v>2937</v>
      </c>
      <c r="J360" s="204"/>
      <c r="K360" s="204"/>
      <c r="L360" s="197"/>
      <c r="M360" s="197"/>
      <c r="N360" s="197"/>
      <c r="O360" s="227"/>
    </row>
    <row r="361" spans="2:15" x14ac:dyDescent="0.2">
      <c r="B361" s="196" t="s">
        <v>683</v>
      </c>
      <c r="C361" s="197" t="s">
        <v>2918</v>
      </c>
      <c r="D361" s="197" t="s">
        <v>2292</v>
      </c>
      <c r="E361" s="197" t="s">
        <v>2292</v>
      </c>
      <c r="F361" s="197" t="s">
        <v>2310</v>
      </c>
      <c r="G361" s="197" t="s">
        <v>2292</v>
      </c>
      <c r="H361" s="202" t="s">
        <v>2938</v>
      </c>
      <c r="I361" s="203" t="s">
        <v>2939</v>
      </c>
      <c r="J361" s="204">
        <v>1596.38</v>
      </c>
      <c r="K361" s="204">
        <v>0</v>
      </c>
      <c r="L361" s="197">
        <v>1596.38</v>
      </c>
      <c r="M361" s="197"/>
      <c r="N361" s="197"/>
      <c r="O361" s="227"/>
    </row>
    <row r="362" spans="2:15" x14ac:dyDescent="0.2">
      <c r="B362" s="196" t="s">
        <v>683</v>
      </c>
      <c r="C362" s="197" t="s">
        <v>2918</v>
      </c>
      <c r="D362" s="197" t="s">
        <v>2292</v>
      </c>
      <c r="E362" s="197" t="s">
        <v>2292</v>
      </c>
      <c r="F362" s="197" t="s">
        <v>2310</v>
      </c>
      <c r="G362" s="197" t="s">
        <v>2310</v>
      </c>
      <c r="H362" s="202">
        <v>501010202</v>
      </c>
      <c r="I362" s="203" t="s">
        <v>2940</v>
      </c>
      <c r="J362" s="204">
        <v>10.5</v>
      </c>
      <c r="K362" s="204">
        <v>10.5</v>
      </c>
      <c r="L362" s="197">
        <v>0</v>
      </c>
      <c r="M362" s="197"/>
      <c r="N362" s="197"/>
      <c r="O362" s="227"/>
    </row>
    <row r="363" spans="2:15" x14ac:dyDescent="0.2">
      <c r="B363" s="196" t="s">
        <v>683</v>
      </c>
      <c r="C363" s="197" t="s">
        <v>2918</v>
      </c>
      <c r="D363" s="197" t="s">
        <v>2292</v>
      </c>
      <c r="E363" s="197" t="s">
        <v>2292</v>
      </c>
      <c r="F363" s="197" t="s">
        <v>2310</v>
      </c>
      <c r="G363" s="197" t="s">
        <v>2301</v>
      </c>
      <c r="H363" s="202" t="s">
        <v>2941</v>
      </c>
      <c r="I363" s="203" t="s">
        <v>2942</v>
      </c>
      <c r="J363" s="204">
        <v>20209.98</v>
      </c>
      <c r="K363" s="204">
        <v>0</v>
      </c>
      <c r="L363" s="197">
        <v>20209.98</v>
      </c>
      <c r="M363" s="197"/>
      <c r="N363" s="197"/>
      <c r="O363" s="227"/>
    </row>
    <row r="364" spans="2:15" x14ac:dyDescent="0.2">
      <c r="B364" s="196" t="s">
        <v>683</v>
      </c>
      <c r="C364" s="197" t="s">
        <v>2918</v>
      </c>
      <c r="D364" s="197" t="s">
        <v>2292</v>
      </c>
      <c r="E364" s="197" t="s">
        <v>2292</v>
      </c>
      <c r="F364" s="197" t="s">
        <v>2310</v>
      </c>
      <c r="G364" s="197" t="s">
        <v>2304</v>
      </c>
      <c r="H364" s="202" t="s">
        <v>2943</v>
      </c>
      <c r="I364" s="203" t="s">
        <v>2944</v>
      </c>
      <c r="J364" s="204">
        <v>1976.27</v>
      </c>
      <c r="K364" s="204">
        <v>62.48</v>
      </c>
      <c r="L364" s="197">
        <v>1913.79</v>
      </c>
      <c r="M364" s="197"/>
      <c r="N364" s="197"/>
      <c r="O364" s="227"/>
    </row>
    <row r="365" spans="2:15" x14ac:dyDescent="0.2">
      <c r="B365" s="196" t="s">
        <v>683</v>
      </c>
      <c r="C365" s="197" t="s">
        <v>2918</v>
      </c>
      <c r="D365" s="197" t="s">
        <v>2292</v>
      </c>
      <c r="E365" s="197" t="s">
        <v>2292</v>
      </c>
      <c r="F365" s="197" t="s">
        <v>2310</v>
      </c>
      <c r="G365" s="197" t="s">
        <v>2306</v>
      </c>
      <c r="H365" s="202" t="s">
        <v>2945</v>
      </c>
      <c r="I365" s="203" t="s">
        <v>2946</v>
      </c>
      <c r="J365" s="204">
        <v>803.4</v>
      </c>
      <c r="K365" s="204">
        <v>0</v>
      </c>
      <c r="L365" s="197">
        <v>803.4</v>
      </c>
      <c r="M365" s="197"/>
      <c r="N365" s="197"/>
      <c r="O365" s="227"/>
    </row>
    <row r="366" spans="2:15" x14ac:dyDescent="0.2">
      <c r="B366" s="196" t="s">
        <v>685</v>
      </c>
      <c r="C366" s="197" t="s">
        <v>2918</v>
      </c>
      <c r="D366" s="197" t="s">
        <v>2292</v>
      </c>
      <c r="E366" s="197" t="s">
        <v>2292</v>
      </c>
      <c r="F366" s="197" t="s">
        <v>2487</v>
      </c>
      <c r="G366" s="197" t="s">
        <v>2289</v>
      </c>
      <c r="H366" s="202">
        <v>501011400</v>
      </c>
      <c r="I366" s="203" t="s">
        <v>2947</v>
      </c>
      <c r="J366" s="204"/>
      <c r="K366" s="204"/>
      <c r="L366" s="197"/>
      <c r="M366" s="197"/>
      <c r="N366" s="197"/>
      <c r="O366" s="227"/>
    </row>
    <row r="367" spans="2:15" x14ac:dyDescent="0.2">
      <c r="B367" s="196" t="s">
        <v>685</v>
      </c>
      <c r="C367" s="197" t="s">
        <v>2918</v>
      </c>
      <c r="D367" s="197" t="s">
        <v>2292</v>
      </c>
      <c r="E367" s="197" t="s">
        <v>2292</v>
      </c>
      <c r="F367" s="197" t="s">
        <v>2487</v>
      </c>
      <c r="G367" s="197" t="s">
        <v>2292</v>
      </c>
      <c r="H367" s="202">
        <v>501011401</v>
      </c>
      <c r="I367" s="203" t="s">
        <v>2948</v>
      </c>
      <c r="J367" s="204">
        <v>150107.85</v>
      </c>
      <c r="K367" s="204">
        <v>44.73</v>
      </c>
      <c r="L367" s="197">
        <v>150063.12</v>
      </c>
      <c r="M367" s="197"/>
      <c r="N367" s="197"/>
      <c r="O367" s="227"/>
    </row>
    <row r="368" spans="2:15" x14ac:dyDescent="0.2">
      <c r="B368" s="196" t="s">
        <v>685</v>
      </c>
      <c r="C368" s="197" t="s">
        <v>2918</v>
      </c>
      <c r="D368" s="197" t="s">
        <v>2292</v>
      </c>
      <c r="E368" s="197" t="s">
        <v>2292</v>
      </c>
      <c r="F368" s="197" t="s">
        <v>2487</v>
      </c>
      <c r="G368" s="197" t="s">
        <v>2310</v>
      </c>
      <c r="H368" s="202">
        <v>501011402</v>
      </c>
      <c r="I368" s="203" t="s">
        <v>2949</v>
      </c>
      <c r="J368" s="204">
        <v>0</v>
      </c>
      <c r="K368" s="204">
        <v>0</v>
      </c>
      <c r="L368" s="197">
        <v>0</v>
      </c>
      <c r="M368" s="197"/>
      <c r="N368" s="197"/>
      <c r="O368" s="227"/>
    </row>
    <row r="369" spans="2:15" x14ac:dyDescent="0.2">
      <c r="B369" s="196" t="s">
        <v>1552</v>
      </c>
      <c r="C369" s="197" t="s">
        <v>2918</v>
      </c>
      <c r="D369" s="197" t="s">
        <v>2292</v>
      </c>
      <c r="E369" s="197" t="s">
        <v>2292</v>
      </c>
      <c r="F369" s="197" t="s">
        <v>2301</v>
      </c>
      <c r="G369" s="197" t="s">
        <v>2289</v>
      </c>
      <c r="H369" s="202" t="s">
        <v>2950</v>
      </c>
      <c r="I369" s="203" t="s">
        <v>2951</v>
      </c>
      <c r="J369" s="204"/>
      <c r="K369" s="204"/>
      <c r="L369" s="197"/>
      <c r="M369" s="197"/>
      <c r="N369" s="197"/>
      <c r="O369" s="227"/>
    </row>
    <row r="370" spans="2:15" x14ac:dyDescent="0.2">
      <c r="B370" s="196" t="s">
        <v>687</v>
      </c>
      <c r="C370" s="197" t="s">
        <v>2918</v>
      </c>
      <c r="D370" s="197" t="s">
        <v>2292</v>
      </c>
      <c r="E370" s="197" t="s">
        <v>2292</v>
      </c>
      <c r="F370" s="197" t="s">
        <v>2301</v>
      </c>
      <c r="G370" s="197" t="s">
        <v>2292</v>
      </c>
      <c r="H370" s="202">
        <v>501010302</v>
      </c>
      <c r="I370" s="203" t="s">
        <v>2952</v>
      </c>
      <c r="J370" s="204">
        <v>0</v>
      </c>
      <c r="K370" s="204">
        <v>0</v>
      </c>
      <c r="L370" s="197">
        <v>0</v>
      </c>
      <c r="M370" s="197"/>
      <c r="N370" s="197"/>
      <c r="O370" s="227"/>
    </row>
    <row r="371" spans="2:15" x14ac:dyDescent="0.2">
      <c r="B371" s="196" t="s">
        <v>689</v>
      </c>
      <c r="C371" s="197" t="s">
        <v>2918</v>
      </c>
      <c r="D371" s="197" t="s">
        <v>2292</v>
      </c>
      <c r="E371" s="197" t="s">
        <v>2292</v>
      </c>
      <c r="F371" s="197" t="s">
        <v>2301</v>
      </c>
      <c r="G371" s="197" t="s">
        <v>2310</v>
      </c>
      <c r="H371" s="202">
        <v>501010303</v>
      </c>
      <c r="I371" s="203" t="s">
        <v>2953</v>
      </c>
      <c r="J371" s="204">
        <v>0</v>
      </c>
      <c r="K371" s="204">
        <v>0</v>
      </c>
      <c r="L371" s="197">
        <v>0</v>
      </c>
      <c r="M371" s="197"/>
      <c r="N371" s="197"/>
      <c r="O371" s="227"/>
    </row>
    <row r="372" spans="2:15" x14ac:dyDescent="0.2">
      <c r="B372" s="196" t="s">
        <v>691</v>
      </c>
      <c r="C372" s="197" t="s">
        <v>2918</v>
      </c>
      <c r="D372" s="197" t="s">
        <v>2292</v>
      </c>
      <c r="E372" s="197" t="s">
        <v>2292</v>
      </c>
      <c r="F372" s="197" t="s">
        <v>2301</v>
      </c>
      <c r="G372" s="197" t="s">
        <v>2301</v>
      </c>
      <c r="H372" s="202">
        <v>501010304</v>
      </c>
      <c r="I372" s="203" t="s">
        <v>2954</v>
      </c>
      <c r="J372" s="204">
        <v>0</v>
      </c>
      <c r="K372" s="204">
        <v>0</v>
      </c>
      <c r="L372" s="197">
        <v>0</v>
      </c>
      <c r="M372" s="197"/>
      <c r="N372" s="197"/>
      <c r="O372" s="227"/>
    </row>
    <row r="373" spans="2:15" x14ac:dyDescent="0.2">
      <c r="B373" s="196" t="s">
        <v>209</v>
      </c>
      <c r="C373" s="197" t="s">
        <v>2918</v>
      </c>
      <c r="D373" s="197" t="s">
        <v>2292</v>
      </c>
      <c r="E373" s="197" t="s">
        <v>2292</v>
      </c>
      <c r="F373" s="197" t="s">
        <v>2304</v>
      </c>
      <c r="G373" s="197" t="s">
        <v>2289</v>
      </c>
      <c r="H373" s="202" t="s">
        <v>2955</v>
      </c>
      <c r="I373" s="203" t="s">
        <v>2956</v>
      </c>
      <c r="J373" s="204"/>
      <c r="K373" s="204"/>
      <c r="L373" s="197"/>
      <c r="M373" s="197"/>
      <c r="N373" s="197"/>
      <c r="O373" s="227"/>
    </row>
    <row r="374" spans="2:15" x14ac:dyDescent="0.2">
      <c r="B374" s="196" t="s">
        <v>693</v>
      </c>
      <c r="C374" s="197" t="s">
        <v>2918</v>
      </c>
      <c r="D374" s="197" t="s">
        <v>2292</v>
      </c>
      <c r="E374" s="197" t="s">
        <v>2292</v>
      </c>
      <c r="F374" s="197" t="s">
        <v>2304</v>
      </c>
      <c r="G374" s="197" t="s">
        <v>2292</v>
      </c>
      <c r="H374" s="202" t="s">
        <v>2957</v>
      </c>
      <c r="I374" s="203" t="s">
        <v>2958</v>
      </c>
      <c r="J374" s="204">
        <v>0</v>
      </c>
      <c r="K374" s="204">
        <v>0</v>
      </c>
      <c r="L374" s="197">
        <v>0</v>
      </c>
      <c r="M374" s="197"/>
      <c r="N374" s="197"/>
      <c r="O374" s="227"/>
    </row>
    <row r="375" spans="2:15" x14ac:dyDescent="0.2">
      <c r="B375" s="196" t="s">
        <v>695</v>
      </c>
      <c r="C375" s="197" t="s">
        <v>2918</v>
      </c>
      <c r="D375" s="197" t="s">
        <v>2292</v>
      </c>
      <c r="E375" s="197" t="s">
        <v>2292</v>
      </c>
      <c r="F375" s="197" t="s">
        <v>2304</v>
      </c>
      <c r="G375" s="197" t="s">
        <v>2310</v>
      </c>
      <c r="H375" s="202" t="s">
        <v>2959</v>
      </c>
      <c r="I375" s="203" t="s">
        <v>2960</v>
      </c>
      <c r="J375" s="204">
        <v>0</v>
      </c>
      <c r="K375" s="204">
        <v>0</v>
      </c>
      <c r="L375" s="197">
        <v>0</v>
      </c>
      <c r="M375" s="197"/>
      <c r="N375" s="197"/>
      <c r="O375" s="227"/>
    </row>
    <row r="376" spans="2:15" x14ac:dyDescent="0.2">
      <c r="B376" s="196" t="s">
        <v>697</v>
      </c>
      <c r="C376" s="197" t="s">
        <v>2918</v>
      </c>
      <c r="D376" s="197" t="s">
        <v>2292</v>
      </c>
      <c r="E376" s="197" t="s">
        <v>2292</v>
      </c>
      <c r="F376" s="197" t="s">
        <v>2304</v>
      </c>
      <c r="G376" s="197" t="s">
        <v>2301</v>
      </c>
      <c r="H376" s="202" t="s">
        <v>2961</v>
      </c>
      <c r="I376" s="203" t="s">
        <v>2962</v>
      </c>
      <c r="J376" s="204">
        <v>0</v>
      </c>
      <c r="K376" s="204">
        <v>0</v>
      </c>
      <c r="L376" s="197">
        <v>0</v>
      </c>
      <c r="M376" s="197"/>
      <c r="N376" s="197"/>
      <c r="O376" s="227"/>
    </row>
    <row r="377" spans="2:15" x14ac:dyDescent="0.2">
      <c r="B377" s="196" t="s">
        <v>699</v>
      </c>
      <c r="C377" s="197" t="s">
        <v>2918</v>
      </c>
      <c r="D377" s="197" t="s">
        <v>2292</v>
      </c>
      <c r="E377" s="197" t="s">
        <v>2292</v>
      </c>
      <c r="F377" s="197" t="s">
        <v>2306</v>
      </c>
      <c r="G377" s="197" t="s">
        <v>2289</v>
      </c>
      <c r="H377" s="202" t="s">
        <v>2963</v>
      </c>
      <c r="I377" s="203" t="s">
        <v>2964</v>
      </c>
      <c r="J377" s="204"/>
      <c r="K377" s="204"/>
      <c r="L377" s="197"/>
      <c r="M377" s="197"/>
      <c r="N377" s="197"/>
      <c r="O377" s="227"/>
    </row>
    <row r="378" spans="2:15" x14ac:dyDescent="0.2">
      <c r="B378" s="196" t="s">
        <v>699</v>
      </c>
      <c r="C378" s="197" t="s">
        <v>2918</v>
      </c>
      <c r="D378" s="197" t="s">
        <v>2292</v>
      </c>
      <c r="E378" s="197" t="s">
        <v>2292</v>
      </c>
      <c r="F378" s="197" t="s">
        <v>2306</v>
      </c>
      <c r="G378" s="197" t="s">
        <v>2292</v>
      </c>
      <c r="H378" s="202" t="s">
        <v>2965</v>
      </c>
      <c r="I378" s="203" t="s">
        <v>2966</v>
      </c>
      <c r="J378" s="204">
        <v>637486.68000000005</v>
      </c>
      <c r="K378" s="204">
        <v>15953.57</v>
      </c>
      <c r="L378" s="197">
        <v>621533.1100000001</v>
      </c>
      <c r="M378" s="197"/>
      <c r="N378" s="197"/>
      <c r="O378" s="227"/>
    </row>
    <row r="379" spans="2:15" x14ac:dyDescent="0.2">
      <c r="B379" s="196" t="s">
        <v>699</v>
      </c>
      <c r="C379" s="197" t="s">
        <v>2918</v>
      </c>
      <c r="D379" s="197" t="s">
        <v>2292</v>
      </c>
      <c r="E379" s="197" t="s">
        <v>2292</v>
      </c>
      <c r="F379" s="197" t="s">
        <v>2306</v>
      </c>
      <c r="G379" s="197" t="s">
        <v>2310</v>
      </c>
      <c r="H379" s="202" t="s">
        <v>2967</v>
      </c>
      <c r="I379" s="203" t="s">
        <v>2968</v>
      </c>
      <c r="J379" s="204">
        <v>1255086.17</v>
      </c>
      <c r="K379" s="204">
        <v>1555.71</v>
      </c>
      <c r="L379" s="197">
        <v>1253530.46</v>
      </c>
      <c r="M379" s="197"/>
      <c r="N379" s="197"/>
      <c r="O379" s="227"/>
    </row>
    <row r="380" spans="2:15" x14ac:dyDescent="0.2">
      <c r="B380" s="196" t="s">
        <v>699</v>
      </c>
      <c r="C380" s="197" t="s">
        <v>2918</v>
      </c>
      <c r="D380" s="197" t="s">
        <v>2292</v>
      </c>
      <c r="E380" s="197" t="s">
        <v>2292</v>
      </c>
      <c r="F380" s="197" t="s">
        <v>2306</v>
      </c>
      <c r="G380" s="197" t="s">
        <v>2301</v>
      </c>
      <c r="H380" s="202" t="s">
        <v>2969</v>
      </c>
      <c r="I380" s="203" t="s">
        <v>2970</v>
      </c>
      <c r="J380" s="204">
        <v>1483833.12</v>
      </c>
      <c r="K380" s="204">
        <v>9309.02</v>
      </c>
      <c r="L380" s="197">
        <v>1474524.1</v>
      </c>
      <c r="M380" s="197"/>
      <c r="N380" s="197"/>
      <c r="O380" s="227"/>
    </row>
    <row r="381" spans="2:15" x14ac:dyDescent="0.2">
      <c r="B381" s="196" t="s">
        <v>699</v>
      </c>
      <c r="C381" s="197" t="s">
        <v>2918</v>
      </c>
      <c r="D381" s="197" t="s">
        <v>2292</v>
      </c>
      <c r="E381" s="197" t="s">
        <v>2292</v>
      </c>
      <c r="F381" s="197" t="s">
        <v>2306</v>
      </c>
      <c r="G381" s="197" t="s">
        <v>2304</v>
      </c>
      <c r="H381" s="202" t="s">
        <v>2971</v>
      </c>
      <c r="I381" s="203" t="s">
        <v>2972</v>
      </c>
      <c r="J381" s="204">
        <v>458180.15</v>
      </c>
      <c r="K381" s="204">
        <v>2624.22</v>
      </c>
      <c r="L381" s="197">
        <v>455555.93000000005</v>
      </c>
      <c r="M381" s="197"/>
      <c r="N381" s="197"/>
      <c r="O381" s="227"/>
    </row>
    <row r="382" spans="2:15" x14ac:dyDescent="0.2">
      <c r="B382" s="196" t="s">
        <v>699</v>
      </c>
      <c r="C382" s="197" t="s">
        <v>2918</v>
      </c>
      <c r="D382" s="197" t="s">
        <v>2292</v>
      </c>
      <c r="E382" s="197" t="s">
        <v>2292</v>
      </c>
      <c r="F382" s="197" t="s">
        <v>2306</v>
      </c>
      <c r="G382" s="197" t="s">
        <v>2306</v>
      </c>
      <c r="H382" s="202" t="s">
        <v>2973</v>
      </c>
      <c r="I382" s="203" t="s">
        <v>2974</v>
      </c>
      <c r="J382" s="204">
        <v>97298.84</v>
      </c>
      <c r="K382" s="204">
        <v>7930</v>
      </c>
      <c r="L382" s="197">
        <v>89368.84</v>
      </c>
      <c r="M382" s="197"/>
      <c r="N382" s="197"/>
      <c r="O382" s="227"/>
    </row>
    <row r="383" spans="2:15" x14ac:dyDescent="0.2">
      <c r="B383" s="196" t="s">
        <v>699</v>
      </c>
      <c r="C383" s="197" t="s">
        <v>2918</v>
      </c>
      <c r="D383" s="197" t="s">
        <v>2292</v>
      </c>
      <c r="E383" s="197" t="s">
        <v>2292</v>
      </c>
      <c r="F383" s="197" t="s">
        <v>2306</v>
      </c>
      <c r="G383" s="197" t="s">
        <v>2308</v>
      </c>
      <c r="H383" s="202" t="s">
        <v>2975</v>
      </c>
      <c r="I383" s="203" t="s">
        <v>2976</v>
      </c>
      <c r="J383" s="204">
        <v>283039.88</v>
      </c>
      <c r="K383" s="204">
        <v>156</v>
      </c>
      <c r="L383" s="197">
        <v>282883.88</v>
      </c>
      <c r="M383" s="197"/>
      <c r="N383" s="197"/>
      <c r="O383" s="227"/>
    </row>
    <row r="384" spans="2:15" x14ac:dyDescent="0.2">
      <c r="B384" s="196" t="s">
        <v>699</v>
      </c>
      <c r="C384" s="197" t="s">
        <v>2918</v>
      </c>
      <c r="D384" s="197" t="s">
        <v>2292</v>
      </c>
      <c r="E384" s="197" t="s">
        <v>2292</v>
      </c>
      <c r="F384" s="197" t="s">
        <v>2306</v>
      </c>
      <c r="G384" s="197" t="s">
        <v>2369</v>
      </c>
      <c r="H384" s="202" t="s">
        <v>2977</v>
      </c>
      <c r="I384" s="203" t="s">
        <v>2978</v>
      </c>
      <c r="J384" s="204">
        <v>494742.23</v>
      </c>
      <c r="K384" s="204">
        <v>9695.0499999999993</v>
      </c>
      <c r="L384" s="197">
        <v>485047.18</v>
      </c>
      <c r="M384" s="197"/>
      <c r="N384" s="197"/>
      <c r="O384" s="227"/>
    </row>
    <row r="385" spans="2:15" x14ac:dyDescent="0.2">
      <c r="B385" s="196" t="s">
        <v>699</v>
      </c>
      <c r="C385" s="197" t="s">
        <v>2918</v>
      </c>
      <c r="D385" s="197" t="s">
        <v>2292</v>
      </c>
      <c r="E385" s="197" t="s">
        <v>2292</v>
      </c>
      <c r="F385" s="197" t="s">
        <v>2306</v>
      </c>
      <c r="G385" s="197" t="s">
        <v>2372</v>
      </c>
      <c r="H385" s="202" t="s">
        <v>2979</v>
      </c>
      <c r="I385" s="203" t="s">
        <v>2980</v>
      </c>
      <c r="J385" s="204">
        <v>12053.11</v>
      </c>
      <c r="K385" s="204">
        <v>0</v>
      </c>
      <c r="L385" s="197">
        <v>12053.11</v>
      </c>
      <c r="M385" s="197"/>
      <c r="N385" s="197"/>
      <c r="O385" s="227"/>
    </row>
    <row r="386" spans="2:15" x14ac:dyDescent="0.2">
      <c r="B386" s="196" t="s">
        <v>699</v>
      </c>
      <c r="C386" s="197" t="s">
        <v>2918</v>
      </c>
      <c r="D386" s="197" t="s">
        <v>2292</v>
      </c>
      <c r="E386" s="197" t="s">
        <v>2292</v>
      </c>
      <c r="F386" s="197" t="s">
        <v>2306</v>
      </c>
      <c r="G386" s="197" t="s">
        <v>2325</v>
      </c>
      <c r="H386" s="202" t="s">
        <v>2981</v>
      </c>
      <c r="I386" s="203" t="s">
        <v>2982</v>
      </c>
      <c r="J386" s="204">
        <v>24076.61</v>
      </c>
      <c r="K386" s="204">
        <v>499.5</v>
      </c>
      <c r="L386" s="197">
        <v>23577.11</v>
      </c>
      <c r="M386" s="197"/>
      <c r="N386" s="197"/>
      <c r="O386" s="227"/>
    </row>
    <row r="387" spans="2:15" x14ac:dyDescent="0.2">
      <c r="B387" s="196" t="s">
        <v>699</v>
      </c>
      <c r="C387" s="197" t="s">
        <v>2918</v>
      </c>
      <c r="D387" s="197" t="s">
        <v>2292</v>
      </c>
      <c r="E387" s="197" t="s">
        <v>2292</v>
      </c>
      <c r="F387" s="197" t="s">
        <v>2306</v>
      </c>
      <c r="G387" s="197" t="s">
        <v>2328</v>
      </c>
      <c r="H387" s="202" t="s">
        <v>2983</v>
      </c>
      <c r="I387" s="203" t="s">
        <v>2984</v>
      </c>
      <c r="J387" s="204">
        <v>61931.92</v>
      </c>
      <c r="K387" s="204">
        <v>19179.61</v>
      </c>
      <c r="L387" s="197">
        <v>42752.31</v>
      </c>
      <c r="M387" s="197"/>
      <c r="N387" s="197"/>
      <c r="O387" s="227"/>
    </row>
    <row r="388" spans="2:15" x14ac:dyDescent="0.2">
      <c r="B388" s="196" t="s">
        <v>699</v>
      </c>
      <c r="C388" s="197" t="s">
        <v>2918</v>
      </c>
      <c r="D388" s="197" t="s">
        <v>2292</v>
      </c>
      <c r="E388" s="197" t="s">
        <v>2292</v>
      </c>
      <c r="F388" s="197" t="s">
        <v>2306</v>
      </c>
      <c r="G388" s="197" t="s">
        <v>2331</v>
      </c>
      <c r="H388" s="202" t="s">
        <v>2985</v>
      </c>
      <c r="I388" s="203" t="s">
        <v>2986</v>
      </c>
      <c r="J388" s="204">
        <v>1530267.85</v>
      </c>
      <c r="K388" s="204">
        <v>21909.46</v>
      </c>
      <c r="L388" s="197">
        <v>1508358.3900000001</v>
      </c>
      <c r="M388" s="197"/>
      <c r="N388" s="197"/>
      <c r="O388" s="227"/>
    </row>
    <row r="389" spans="2:15" x14ac:dyDescent="0.2">
      <c r="B389" s="196" t="s">
        <v>699</v>
      </c>
      <c r="C389" s="197" t="s">
        <v>2918</v>
      </c>
      <c r="D389" s="197" t="s">
        <v>2292</v>
      </c>
      <c r="E389" s="197" t="s">
        <v>2292</v>
      </c>
      <c r="F389" s="197" t="s">
        <v>2306</v>
      </c>
      <c r="G389" s="197" t="s">
        <v>2354</v>
      </c>
      <c r="H389" s="202" t="s">
        <v>2987</v>
      </c>
      <c r="I389" s="203" t="s">
        <v>2988</v>
      </c>
      <c r="J389" s="204">
        <v>1036278.82</v>
      </c>
      <c r="K389" s="204">
        <v>10790.31</v>
      </c>
      <c r="L389" s="197">
        <v>1025488.5099999999</v>
      </c>
      <c r="M389" s="197"/>
      <c r="N389" s="197"/>
      <c r="O389" s="227"/>
    </row>
    <row r="390" spans="2:15" x14ac:dyDescent="0.2">
      <c r="B390" s="196" t="s">
        <v>701</v>
      </c>
      <c r="C390" s="197" t="s">
        <v>2918</v>
      </c>
      <c r="D390" s="197" t="s">
        <v>2292</v>
      </c>
      <c r="E390" s="197" t="s">
        <v>2292</v>
      </c>
      <c r="F390" s="197" t="s">
        <v>2308</v>
      </c>
      <c r="G390" s="197" t="s">
        <v>2289</v>
      </c>
      <c r="H390" s="202" t="s">
        <v>2989</v>
      </c>
      <c r="I390" s="203" t="s">
        <v>2990</v>
      </c>
      <c r="J390" s="204"/>
      <c r="K390" s="204"/>
      <c r="L390" s="197"/>
      <c r="M390" s="197"/>
      <c r="N390" s="197"/>
      <c r="O390" s="227"/>
    </row>
    <row r="391" spans="2:15" x14ac:dyDescent="0.2">
      <c r="B391" s="196" t="s">
        <v>701</v>
      </c>
      <c r="C391" s="197" t="s">
        <v>2918</v>
      </c>
      <c r="D391" s="197" t="s">
        <v>2292</v>
      </c>
      <c r="E391" s="197" t="s">
        <v>2292</v>
      </c>
      <c r="F391" s="197" t="s">
        <v>2308</v>
      </c>
      <c r="G391" s="197" t="s">
        <v>2292</v>
      </c>
      <c r="H391" s="202" t="s">
        <v>2991</v>
      </c>
      <c r="I391" s="203" t="s">
        <v>2992</v>
      </c>
      <c r="J391" s="204">
        <v>1456073.2</v>
      </c>
      <c r="K391" s="204">
        <v>64131.32</v>
      </c>
      <c r="L391" s="197">
        <v>1391941.88</v>
      </c>
      <c r="M391" s="197"/>
      <c r="N391" s="197"/>
      <c r="O391" s="227"/>
    </row>
    <row r="392" spans="2:15" x14ac:dyDescent="0.2">
      <c r="B392" s="196" t="s">
        <v>703</v>
      </c>
      <c r="C392" s="197" t="s">
        <v>2918</v>
      </c>
      <c r="D392" s="197" t="s">
        <v>2292</v>
      </c>
      <c r="E392" s="197" t="s">
        <v>2292</v>
      </c>
      <c r="F392" s="197" t="s">
        <v>2369</v>
      </c>
      <c r="G392" s="197" t="s">
        <v>2289</v>
      </c>
      <c r="H392" s="202" t="s">
        <v>2993</v>
      </c>
      <c r="I392" s="203" t="s">
        <v>2994</v>
      </c>
      <c r="J392" s="204"/>
      <c r="K392" s="204"/>
      <c r="L392" s="197"/>
      <c r="M392" s="197"/>
      <c r="N392" s="197"/>
      <c r="O392" s="227"/>
    </row>
    <row r="393" spans="2:15" x14ac:dyDescent="0.2">
      <c r="B393" s="196" t="s">
        <v>703</v>
      </c>
      <c r="C393" s="197" t="s">
        <v>2918</v>
      </c>
      <c r="D393" s="197" t="s">
        <v>2292</v>
      </c>
      <c r="E393" s="197" t="s">
        <v>2292</v>
      </c>
      <c r="F393" s="197" t="s">
        <v>2369</v>
      </c>
      <c r="G393" s="197" t="s">
        <v>2292</v>
      </c>
      <c r="H393" s="202" t="s">
        <v>2995</v>
      </c>
      <c r="I393" s="203" t="s">
        <v>2996</v>
      </c>
      <c r="J393" s="204">
        <v>4460556.22</v>
      </c>
      <c r="K393" s="204">
        <v>411462.9</v>
      </c>
      <c r="L393" s="197">
        <v>4049093.32</v>
      </c>
      <c r="M393" s="197"/>
      <c r="N393" s="197"/>
      <c r="O393" s="227"/>
    </row>
    <row r="394" spans="2:15" x14ac:dyDescent="0.2">
      <c r="B394" s="196" t="s">
        <v>703</v>
      </c>
      <c r="C394" s="197" t="s">
        <v>2918</v>
      </c>
      <c r="D394" s="197" t="s">
        <v>2292</v>
      </c>
      <c r="E394" s="197" t="s">
        <v>2292</v>
      </c>
      <c r="F394" s="197" t="s">
        <v>2369</v>
      </c>
      <c r="G394" s="197" t="s">
        <v>2310</v>
      </c>
      <c r="H394" s="202" t="s">
        <v>2997</v>
      </c>
      <c r="I394" s="203" t="s">
        <v>2998</v>
      </c>
      <c r="J394" s="204">
        <v>243994.86</v>
      </c>
      <c r="K394" s="204">
        <v>0</v>
      </c>
      <c r="L394" s="197">
        <v>243994.86</v>
      </c>
      <c r="M394" s="197"/>
      <c r="N394" s="197"/>
      <c r="O394" s="227"/>
    </row>
    <row r="395" spans="2:15" x14ac:dyDescent="0.2">
      <c r="B395" s="196" t="s">
        <v>215</v>
      </c>
      <c r="C395" s="197" t="s">
        <v>2918</v>
      </c>
      <c r="D395" s="197" t="s">
        <v>2292</v>
      </c>
      <c r="E395" s="197" t="s">
        <v>2292</v>
      </c>
      <c r="F395" s="197" t="s">
        <v>2372</v>
      </c>
      <c r="G395" s="197" t="s">
        <v>2289</v>
      </c>
      <c r="H395" s="202" t="s">
        <v>2999</v>
      </c>
      <c r="I395" s="203" t="s">
        <v>3000</v>
      </c>
      <c r="J395" s="204"/>
      <c r="K395" s="204"/>
      <c r="L395" s="197"/>
      <c r="M395" s="197"/>
      <c r="N395" s="197"/>
      <c r="O395" s="227"/>
    </row>
    <row r="396" spans="2:15" x14ac:dyDescent="0.2">
      <c r="B396" s="196" t="s">
        <v>215</v>
      </c>
      <c r="C396" s="197" t="s">
        <v>2918</v>
      </c>
      <c r="D396" s="197" t="s">
        <v>2292</v>
      </c>
      <c r="E396" s="197" t="s">
        <v>2292</v>
      </c>
      <c r="F396" s="197" t="s">
        <v>2372</v>
      </c>
      <c r="G396" s="197" t="s">
        <v>2292</v>
      </c>
      <c r="H396" s="202" t="s">
        <v>3001</v>
      </c>
      <c r="I396" s="203" t="s">
        <v>3000</v>
      </c>
      <c r="J396" s="204">
        <v>300299.64</v>
      </c>
      <c r="K396" s="204">
        <v>768.11</v>
      </c>
      <c r="L396" s="197">
        <v>299531.53000000003</v>
      </c>
      <c r="M396" s="197"/>
      <c r="N396" s="197"/>
      <c r="O396" s="227"/>
    </row>
    <row r="397" spans="2:15" x14ac:dyDescent="0.2">
      <c r="B397" s="196" t="s">
        <v>218</v>
      </c>
      <c r="C397" s="197" t="s">
        <v>2918</v>
      </c>
      <c r="D397" s="197" t="s">
        <v>2292</v>
      </c>
      <c r="E397" s="197" t="s">
        <v>2292</v>
      </c>
      <c r="F397" s="197" t="s">
        <v>2325</v>
      </c>
      <c r="G397" s="197" t="s">
        <v>2289</v>
      </c>
      <c r="H397" s="202" t="s">
        <v>3002</v>
      </c>
      <c r="I397" s="203" t="s">
        <v>3003</v>
      </c>
      <c r="J397" s="204"/>
      <c r="K397" s="204"/>
      <c r="L397" s="197"/>
      <c r="M397" s="197"/>
      <c r="N397" s="197"/>
      <c r="O397" s="227"/>
    </row>
    <row r="398" spans="2:15" x14ac:dyDescent="0.2">
      <c r="B398" s="196" t="s">
        <v>218</v>
      </c>
      <c r="C398" s="197" t="s">
        <v>2918</v>
      </c>
      <c r="D398" s="197" t="s">
        <v>2292</v>
      </c>
      <c r="E398" s="197" t="s">
        <v>2292</v>
      </c>
      <c r="F398" s="197" t="s">
        <v>2325</v>
      </c>
      <c r="G398" s="197" t="s">
        <v>2292</v>
      </c>
      <c r="H398" s="202" t="s">
        <v>3004</v>
      </c>
      <c r="I398" s="203" t="s">
        <v>3005</v>
      </c>
      <c r="J398" s="204">
        <v>1386299.07</v>
      </c>
      <c r="K398" s="204">
        <v>7570.99</v>
      </c>
      <c r="L398" s="197">
        <v>1378728.08</v>
      </c>
      <c r="M398" s="197"/>
      <c r="N398" s="197"/>
      <c r="O398" s="227"/>
    </row>
    <row r="399" spans="2:15" x14ac:dyDescent="0.2">
      <c r="B399" s="196" t="s">
        <v>218</v>
      </c>
      <c r="C399" s="197" t="s">
        <v>2918</v>
      </c>
      <c r="D399" s="197" t="s">
        <v>2292</v>
      </c>
      <c r="E399" s="197" t="s">
        <v>2292</v>
      </c>
      <c r="F399" s="197" t="s">
        <v>2325</v>
      </c>
      <c r="G399" s="197" t="s">
        <v>2310</v>
      </c>
      <c r="H399" s="202" t="s">
        <v>3006</v>
      </c>
      <c r="I399" s="203" t="s">
        <v>3007</v>
      </c>
      <c r="J399" s="204">
        <v>0</v>
      </c>
      <c r="K399" s="204">
        <v>0</v>
      </c>
      <c r="L399" s="197">
        <v>0</v>
      </c>
      <c r="M399" s="197"/>
      <c r="N399" s="197"/>
      <c r="O399" s="227"/>
    </row>
    <row r="400" spans="2:15" x14ac:dyDescent="0.2">
      <c r="B400" s="196" t="s">
        <v>221</v>
      </c>
      <c r="C400" s="197" t="s">
        <v>2918</v>
      </c>
      <c r="D400" s="197" t="s">
        <v>2292</v>
      </c>
      <c r="E400" s="197" t="s">
        <v>2292</v>
      </c>
      <c r="F400" s="197" t="s">
        <v>2328</v>
      </c>
      <c r="G400" s="197" t="s">
        <v>2289</v>
      </c>
      <c r="H400" s="202" t="s">
        <v>3008</v>
      </c>
      <c r="I400" s="203" t="s">
        <v>3009</v>
      </c>
      <c r="J400" s="204"/>
      <c r="K400" s="204"/>
      <c r="L400" s="197"/>
      <c r="M400" s="197"/>
      <c r="N400" s="197"/>
      <c r="O400" s="227"/>
    </row>
    <row r="401" spans="2:15" x14ac:dyDescent="0.2">
      <c r="B401" s="196" t="s">
        <v>221</v>
      </c>
      <c r="C401" s="197" t="s">
        <v>2918</v>
      </c>
      <c r="D401" s="197" t="s">
        <v>2292</v>
      </c>
      <c r="E401" s="197" t="s">
        <v>2292</v>
      </c>
      <c r="F401" s="197" t="s">
        <v>2328</v>
      </c>
      <c r="G401" s="197" t="s">
        <v>2292</v>
      </c>
      <c r="H401" s="202" t="s">
        <v>3010</v>
      </c>
      <c r="I401" s="203" t="s">
        <v>3009</v>
      </c>
      <c r="J401" s="204">
        <v>3281.22</v>
      </c>
      <c r="K401" s="204">
        <v>0</v>
      </c>
      <c r="L401" s="197">
        <v>3281.22</v>
      </c>
      <c r="M401" s="197"/>
      <c r="N401" s="197"/>
      <c r="O401" s="227"/>
    </row>
    <row r="402" spans="2:15" x14ac:dyDescent="0.2">
      <c r="B402" s="196" t="s">
        <v>229</v>
      </c>
      <c r="C402" s="197" t="s">
        <v>2918</v>
      </c>
      <c r="D402" s="197" t="s">
        <v>2292</v>
      </c>
      <c r="E402" s="197" t="s">
        <v>2292</v>
      </c>
      <c r="F402" s="197" t="s">
        <v>2331</v>
      </c>
      <c r="G402" s="197" t="s">
        <v>2289</v>
      </c>
      <c r="H402" s="202" t="s">
        <v>3011</v>
      </c>
      <c r="I402" s="203" t="s">
        <v>3012</v>
      </c>
      <c r="J402" s="204"/>
      <c r="K402" s="204"/>
      <c r="L402" s="197"/>
      <c r="M402" s="197"/>
      <c r="N402" s="197"/>
      <c r="O402" s="227"/>
    </row>
    <row r="403" spans="2:15" x14ac:dyDescent="0.2">
      <c r="B403" s="196" t="s">
        <v>229</v>
      </c>
      <c r="C403" s="197" t="s">
        <v>2918</v>
      </c>
      <c r="D403" s="197" t="s">
        <v>2292</v>
      </c>
      <c r="E403" s="197" t="s">
        <v>2292</v>
      </c>
      <c r="F403" s="197" t="s">
        <v>2331</v>
      </c>
      <c r="G403" s="197" t="s">
        <v>2292</v>
      </c>
      <c r="H403" s="202" t="s">
        <v>3013</v>
      </c>
      <c r="I403" s="203" t="s">
        <v>3014</v>
      </c>
      <c r="J403" s="204">
        <v>19590.349999999999</v>
      </c>
      <c r="K403" s="204">
        <v>0</v>
      </c>
      <c r="L403" s="197">
        <v>19590.349999999999</v>
      </c>
      <c r="M403" s="197"/>
      <c r="N403" s="197"/>
      <c r="O403" s="227"/>
    </row>
    <row r="404" spans="2:15" x14ac:dyDescent="0.2">
      <c r="B404" s="196" t="s">
        <v>229</v>
      </c>
      <c r="C404" s="197" t="s">
        <v>2918</v>
      </c>
      <c r="D404" s="197" t="s">
        <v>2292</v>
      </c>
      <c r="E404" s="197" t="s">
        <v>2292</v>
      </c>
      <c r="F404" s="197" t="s">
        <v>2331</v>
      </c>
      <c r="G404" s="197" t="s">
        <v>2310</v>
      </c>
      <c r="H404" s="202" t="s">
        <v>3015</v>
      </c>
      <c r="I404" s="203" t="s">
        <v>3016</v>
      </c>
      <c r="J404" s="204">
        <v>45227.6</v>
      </c>
      <c r="K404" s="204">
        <v>0</v>
      </c>
      <c r="L404" s="197">
        <v>45227.6</v>
      </c>
      <c r="M404" s="197"/>
      <c r="N404" s="197"/>
      <c r="O404" s="227"/>
    </row>
    <row r="405" spans="2:15" x14ac:dyDescent="0.2">
      <c r="B405" s="196" t="s">
        <v>224</v>
      </c>
      <c r="C405" s="197" t="s">
        <v>2918</v>
      </c>
      <c r="D405" s="197" t="s">
        <v>2292</v>
      </c>
      <c r="E405" s="197" t="s">
        <v>2292</v>
      </c>
      <c r="F405" s="197" t="s">
        <v>2354</v>
      </c>
      <c r="G405" s="197" t="s">
        <v>2289</v>
      </c>
      <c r="H405" s="202" t="s">
        <v>3017</v>
      </c>
      <c r="I405" s="203" t="s">
        <v>3018</v>
      </c>
      <c r="J405" s="204"/>
      <c r="K405" s="204"/>
      <c r="L405" s="197"/>
      <c r="M405" s="197"/>
      <c r="N405" s="197"/>
      <c r="O405" s="227"/>
    </row>
    <row r="406" spans="2:15" x14ac:dyDescent="0.2">
      <c r="B406" s="196" t="s">
        <v>224</v>
      </c>
      <c r="C406" s="197" t="s">
        <v>2918</v>
      </c>
      <c r="D406" s="197" t="s">
        <v>2292</v>
      </c>
      <c r="E406" s="197" t="s">
        <v>2292</v>
      </c>
      <c r="F406" s="197" t="s">
        <v>2354</v>
      </c>
      <c r="G406" s="197" t="s">
        <v>2292</v>
      </c>
      <c r="H406" s="202" t="s">
        <v>3019</v>
      </c>
      <c r="I406" s="203" t="s">
        <v>3018</v>
      </c>
      <c r="J406" s="204">
        <v>809605.28</v>
      </c>
      <c r="K406" s="204">
        <v>48008.34</v>
      </c>
      <c r="L406" s="197">
        <v>761596.94000000006</v>
      </c>
      <c r="M406" s="197"/>
      <c r="N406" s="197"/>
      <c r="O406" s="227"/>
    </row>
    <row r="407" spans="2:15" x14ac:dyDescent="0.2">
      <c r="B407" s="196" t="s">
        <v>224</v>
      </c>
      <c r="C407" s="197" t="s">
        <v>2918</v>
      </c>
      <c r="D407" s="197" t="s">
        <v>2292</v>
      </c>
      <c r="E407" s="197" t="s">
        <v>2292</v>
      </c>
      <c r="F407" s="197" t="s">
        <v>2354</v>
      </c>
      <c r="G407" s="197" t="s">
        <v>2310</v>
      </c>
      <c r="H407" s="202" t="s">
        <v>3020</v>
      </c>
      <c r="I407" s="203" t="s">
        <v>3021</v>
      </c>
      <c r="J407" s="204">
        <v>0</v>
      </c>
      <c r="K407" s="204">
        <v>0</v>
      </c>
      <c r="L407" s="197">
        <v>0</v>
      </c>
      <c r="M407" s="197"/>
      <c r="N407" s="197"/>
      <c r="O407" s="227"/>
    </row>
    <row r="408" spans="2:15" x14ac:dyDescent="0.2">
      <c r="B408" s="196" t="s">
        <v>227</v>
      </c>
      <c r="C408" s="197" t="s">
        <v>2918</v>
      </c>
      <c r="D408" s="197" t="s">
        <v>2292</v>
      </c>
      <c r="E408" s="197" t="s">
        <v>2292</v>
      </c>
      <c r="F408" s="197" t="s">
        <v>2381</v>
      </c>
      <c r="G408" s="197" t="s">
        <v>2289</v>
      </c>
      <c r="H408" s="202" t="s">
        <v>3022</v>
      </c>
      <c r="I408" s="203" t="s">
        <v>3023</v>
      </c>
      <c r="J408" s="204"/>
      <c r="K408" s="204"/>
      <c r="L408" s="197"/>
      <c r="M408" s="197"/>
      <c r="N408" s="197"/>
      <c r="O408" s="227"/>
    </row>
    <row r="409" spans="2:15" x14ac:dyDescent="0.2">
      <c r="B409" s="196" t="s">
        <v>2207</v>
      </c>
      <c r="C409" s="197" t="s">
        <v>2918</v>
      </c>
      <c r="D409" s="197" t="s">
        <v>2292</v>
      </c>
      <c r="E409" s="197" t="s">
        <v>2292</v>
      </c>
      <c r="F409" s="197" t="s">
        <v>2381</v>
      </c>
      <c r="G409" s="197" t="s">
        <v>2310</v>
      </c>
      <c r="H409" s="202">
        <v>501011302</v>
      </c>
      <c r="I409" s="203" t="s">
        <v>3024</v>
      </c>
      <c r="J409" s="204">
        <v>0</v>
      </c>
      <c r="K409" s="204">
        <v>0</v>
      </c>
      <c r="L409" s="197">
        <v>0</v>
      </c>
      <c r="M409" s="197"/>
      <c r="N409" s="197"/>
      <c r="O409" s="227"/>
    </row>
    <row r="410" spans="2:15" x14ac:dyDescent="0.2">
      <c r="B410" s="196" t="s">
        <v>2211</v>
      </c>
      <c r="C410" s="197" t="s">
        <v>2918</v>
      </c>
      <c r="D410" s="197" t="s">
        <v>2292</v>
      </c>
      <c r="E410" s="197" t="s">
        <v>2292</v>
      </c>
      <c r="F410" s="197" t="s">
        <v>2381</v>
      </c>
      <c r="G410" s="197" t="s">
        <v>2301</v>
      </c>
      <c r="H410" s="202">
        <v>501011303</v>
      </c>
      <c r="I410" s="203" t="s">
        <v>3025</v>
      </c>
      <c r="J410" s="204">
        <v>0</v>
      </c>
      <c r="K410" s="204">
        <v>0</v>
      </c>
      <c r="L410" s="197">
        <v>0</v>
      </c>
      <c r="M410" s="197"/>
      <c r="N410" s="197"/>
      <c r="O410" s="227"/>
    </row>
    <row r="411" spans="2:15" x14ac:dyDescent="0.2">
      <c r="B411" s="196" t="s">
        <v>2213</v>
      </c>
      <c r="C411" s="197" t="s">
        <v>2918</v>
      </c>
      <c r="D411" s="197" t="s">
        <v>2292</v>
      </c>
      <c r="E411" s="197" t="s">
        <v>2292</v>
      </c>
      <c r="F411" s="197" t="s">
        <v>2381</v>
      </c>
      <c r="G411" s="197" t="s">
        <v>2304</v>
      </c>
      <c r="H411" s="202">
        <v>501011304</v>
      </c>
      <c r="I411" s="203" t="s">
        <v>3026</v>
      </c>
      <c r="J411" s="204">
        <v>0</v>
      </c>
      <c r="K411" s="204">
        <v>0</v>
      </c>
      <c r="L411" s="197">
        <v>0</v>
      </c>
      <c r="M411" s="197"/>
      <c r="N411" s="197"/>
      <c r="O411" s="227"/>
    </row>
    <row r="412" spans="2:15" x14ac:dyDescent="0.2">
      <c r="B412" s="196" t="s">
        <v>2215</v>
      </c>
      <c r="C412" s="197" t="s">
        <v>2918</v>
      </c>
      <c r="D412" s="197" t="s">
        <v>2292</v>
      </c>
      <c r="E412" s="197" t="s">
        <v>2292</v>
      </c>
      <c r="F412" s="197" t="s">
        <v>2381</v>
      </c>
      <c r="G412" s="197" t="s">
        <v>2306</v>
      </c>
      <c r="H412" s="202">
        <v>501011305</v>
      </c>
      <c r="I412" s="203" t="s">
        <v>3027</v>
      </c>
      <c r="J412" s="204">
        <v>0</v>
      </c>
      <c r="K412" s="204">
        <v>0</v>
      </c>
      <c r="L412" s="197">
        <v>0</v>
      </c>
      <c r="M412" s="197"/>
      <c r="N412" s="197"/>
      <c r="O412" s="227"/>
    </row>
    <row r="413" spans="2:15" x14ac:dyDescent="0.2">
      <c r="B413" s="196" t="s">
        <v>2217</v>
      </c>
      <c r="C413" s="197" t="s">
        <v>2918</v>
      </c>
      <c r="D413" s="197" t="s">
        <v>2292</v>
      </c>
      <c r="E413" s="197" t="s">
        <v>2292</v>
      </c>
      <c r="F413" s="197" t="s">
        <v>2381</v>
      </c>
      <c r="G413" s="197" t="s">
        <v>2308</v>
      </c>
      <c r="H413" s="202">
        <v>501011306</v>
      </c>
      <c r="I413" s="203" t="s">
        <v>3028</v>
      </c>
      <c r="J413" s="204">
        <v>0</v>
      </c>
      <c r="K413" s="204">
        <v>0</v>
      </c>
      <c r="L413" s="197">
        <v>0</v>
      </c>
      <c r="M413" s="197"/>
      <c r="N413" s="197"/>
      <c r="O413" s="227"/>
    </row>
    <row r="414" spans="2:15" x14ac:dyDescent="0.2">
      <c r="B414" s="196" t="s">
        <v>2219</v>
      </c>
      <c r="C414" s="197" t="s">
        <v>2918</v>
      </c>
      <c r="D414" s="197" t="s">
        <v>2292</v>
      </c>
      <c r="E414" s="197" t="s">
        <v>2292</v>
      </c>
      <c r="F414" s="197" t="s">
        <v>2381</v>
      </c>
      <c r="G414" s="197" t="s">
        <v>2369</v>
      </c>
      <c r="H414" s="202">
        <v>501011307</v>
      </c>
      <c r="I414" s="203" t="s">
        <v>3029</v>
      </c>
      <c r="J414" s="204">
        <v>0</v>
      </c>
      <c r="K414" s="204">
        <v>0</v>
      </c>
      <c r="L414" s="197">
        <v>0</v>
      </c>
      <c r="M414" s="197"/>
      <c r="N414" s="197"/>
      <c r="O414" s="227"/>
    </row>
    <row r="415" spans="2:15" x14ac:dyDescent="0.2">
      <c r="B415" s="196" t="s">
        <v>2221</v>
      </c>
      <c r="C415" s="197" t="s">
        <v>2918</v>
      </c>
      <c r="D415" s="197" t="s">
        <v>2292</v>
      </c>
      <c r="E415" s="197" t="s">
        <v>2292</v>
      </c>
      <c r="F415" s="197" t="s">
        <v>2381</v>
      </c>
      <c r="G415" s="197" t="s">
        <v>2372</v>
      </c>
      <c r="H415" s="202">
        <v>501011308</v>
      </c>
      <c r="I415" s="203" t="s">
        <v>3030</v>
      </c>
      <c r="J415" s="204">
        <v>0</v>
      </c>
      <c r="K415" s="204">
        <v>0</v>
      </c>
      <c r="L415" s="197">
        <v>0</v>
      </c>
      <c r="M415" s="197"/>
      <c r="N415" s="197"/>
      <c r="O415" s="227"/>
    </row>
    <row r="416" spans="2:15" x14ac:dyDescent="0.2">
      <c r="B416" s="196" t="s">
        <v>2207</v>
      </c>
      <c r="C416" s="197" t="s">
        <v>2918</v>
      </c>
      <c r="D416" s="197" t="s">
        <v>2292</v>
      </c>
      <c r="E416" s="197" t="s">
        <v>2292</v>
      </c>
      <c r="F416" s="197" t="s">
        <v>2381</v>
      </c>
      <c r="G416" s="197" t="s">
        <v>2325</v>
      </c>
      <c r="H416" s="202" t="s">
        <v>4654</v>
      </c>
      <c r="I416" s="203" t="s">
        <v>4655</v>
      </c>
      <c r="J416" s="204">
        <v>6959384.9400000004</v>
      </c>
      <c r="K416" s="204">
        <v>0</v>
      </c>
      <c r="L416" s="197">
        <v>6959384.9400000004</v>
      </c>
      <c r="M416" s="197"/>
      <c r="N416" s="197"/>
      <c r="O416" s="227"/>
    </row>
    <row r="417" spans="2:15" x14ac:dyDescent="0.2">
      <c r="B417" s="196" t="s">
        <v>2018</v>
      </c>
      <c r="C417" s="197" t="s">
        <v>2918</v>
      </c>
      <c r="D417" s="197" t="s">
        <v>2292</v>
      </c>
      <c r="E417" s="197" t="s">
        <v>2310</v>
      </c>
      <c r="F417" s="197" t="s">
        <v>2289</v>
      </c>
      <c r="G417" s="197" t="s">
        <v>2289</v>
      </c>
      <c r="H417" s="202" t="s">
        <v>3031</v>
      </c>
      <c r="I417" s="203" t="s">
        <v>3032</v>
      </c>
      <c r="J417" s="204"/>
      <c r="K417" s="204"/>
      <c r="L417" s="197"/>
      <c r="M417" s="197"/>
      <c r="N417" s="197"/>
      <c r="O417" s="227"/>
    </row>
    <row r="418" spans="2:15" x14ac:dyDescent="0.2">
      <c r="B418" s="196" t="s">
        <v>2018</v>
      </c>
      <c r="C418" s="197" t="s">
        <v>2918</v>
      </c>
      <c r="D418" s="197" t="s">
        <v>2292</v>
      </c>
      <c r="E418" s="197" t="s">
        <v>2310</v>
      </c>
      <c r="F418" s="197" t="s">
        <v>2292</v>
      </c>
      <c r="G418" s="197" t="s">
        <v>2289</v>
      </c>
      <c r="H418" s="202" t="s">
        <v>3033</v>
      </c>
      <c r="I418" s="203" t="s">
        <v>3032</v>
      </c>
      <c r="J418" s="204"/>
      <c r="K418" s="204"/>
      <c r="L418" s="197"/>
      <c r="M418" s="197"/>
      <c r="N418" s="197"/>
      <c r="O418" s="227"/>
    </row>
    <row r="419" spans="2:15" x14ac:dyDescent="0.2">
      <c r="B419" s="196" t="s">
        <v>235</v>
      </c>
      <c r="C419" s="197" t="s">
        <v>2918</v>
      </c>
      <c r="D419" s="197" t="s">
        <v>2292</v>
      </c>
      <c r="E419" s="197" t="s">
        <v>2310</v>
      </c>
      <c r="F419" s="197" t="s">
        <v>2292</v>
      </c>
      <c r="G419" s="197" t="s">
        <v>2292</v>
      </c>
      <c r="H419" s="202" t="s">
        <v>3034</v>
      </c>
      <c r="I419" s="203" t="s">
        <v>3035</v>
      </c>
      <c r="J419" s="204">
        <v>6014.84</v>
      </c>
      <c r="K419" s="204">
        <v>6.1</v>
      </c>
      <c r="L419" s="197">
        <v>6008.74</v>
      </c>
      <c r="M419" s="197"/>
      <c r="N419" s="197"/>
      <c r="O419" s="227"/>
    </row>
    <row r="420" spans="2:15" x14ac:dyDescent="0.2">
      <c r="B420" s="196" t="s">
        <v>238</v>
      </c>
      <c r="C420" s="197" t="s">
        <v>2918</v>
      </c>
      <c r="D420" s="197" t="s">
        <v>2292</v>
      </c>
      <c r="E420" s="197" t="s">
        <v>2310</v>
      </c>
      <c r="F420" s="197" t="s">
        <v>2292</v>
      </c>
      <c r="G420" s="197" t="s">
        <v>2310</v>
      </c>
      <c r="H420" s="202">
        <v>501020102</v>
      </c>
      <c r="I420" s="203" t="s">
        <v>3036</v>
      </c>
      <c r="J420" s="204">
        <v>149291.07</v>
      </c>
      <c r="K420" s="204">
        <v>209.44</v>
      </c>
      <c r="L420" s="197">
        <v>149081.63</v>
      </c>
      <c r="M420" s="197"/>
      <c r="N420" s="197"/>
      <c r="O420" s="227"/>
    </row>
    <row r="421" spans="2:15" x14ac:dyDescent="0.2">
      <c r="B421" s="196" t="s">
        <v>241</v>
      </c>
      <c r="C421" s="197" t="s">
        <v>2918</v>
      </c>
      <c r="D421" s="197" t="s">
        <v>2292</v>
      </c>
      <c r="E421" s="197" t="s">
        <v>2310</v>
      </c>
      <c r="F421" s="197" t="s">
        <v>2292</v>
      </c>
      <c r="G421" s="197" t="s">
        <v>2301</v>
      </c>
      <c r="H421" s="202">
        <v>501020103</v>
      </c>
      <c r="I421" s="203" t="s">
        <v>3037</v>
      </c>
      <c r="J421" s="204">
        <v>0</v>
      </c>
      <c r="K421" s="204">
        <v>0</v>
      </c>
      <c r="L421" s="197">
        <v>0</v>
      </c>
      <c r="M421" s="197"/>
      <c r="N421" s="197"/>
      <c r="O421" s="227"/>
    </row>
    <row r="422" spans="2:15" x14ac:dyDescent="0.2">
      <c r="B422" s="196" t="s">
        <v>241</v>
      </c>
      <c r="C422" s="197" t="s">
        <v>2918</v>
      </c>
      <c r="D422" s="197" t="s">
        <v>2292</v>
      </c>
      <c r="E422" s="197" t="s">
        <v>2310</v>
      </c>
      <c r="F422" s="197" t="s">
        <v>2292</v>
      </c>
      <c r="G422" s="197" t="s">
        <v>2325</v>
      </c>
      <c r="H422" s="202">
        <v>501020109</v>
      </c>
      <c r="I422" s="203" t="s">
        <v>3038</v>
      </c>
      <c r="J422" s="204">
        <v>110725.28</v>
      </c>
      <c r="K422" s="204">
        <v>9546.51</v>
      </c>
      <c r="L422" s="197">
        <v>101178.77</v>
      </c>
      <c r="M422" s="197"/>
      <c r="N422" s="197"/>
      <c r="O422" s="227"/>
    </row>
    <row r="423" spans="2:15" x14ac:dyDescent="0.2">
      <c r="B423" s="196" t="s">
        <v>244</v>
      </c>
      <c r="C423" s="197" t="s">
        <v>2918</v>
      </c>
      <c r="D423" s="197" t="s">
        <v>2292</v>
      </c>
      <c r="E423" s="197" t="s">
        <v>2310</v>
      </c>
      <c r="F423" s="197" t="s">
        <v>2292</v>
      </c>
      <c r="G423" s="197" t="s">
        <v>2304</v>
      </c>
      <c r="H423" s="202" t="s">
        <v>3039</v>
      </c>
      <c r="I423" s="203" t="s">
        <v>3040</v>
      </c>
      <c r="J423" s="204">
        <v>344586.8</v>
      </c>
      <c r="K423" s="204">
        <v>179</v>
      </c>
      <c r="L423" s="197">
        <v>344407.8</v>
      </c>
      <c r="M423" s="197"/>
      <c r="N423" s="197"/>
      <c r="O423" s="227"/>
    </row>
    <row r="424" spans="2:15" x14ac:dyDescent="0.2">
      <c r="B424" s="196" t="s">
        <v>247</v>
      </c>
      <c r="C424" s="197" t="s">
        <v>2918</v>
      </c>
      <c r="D424" s="197" t="s">
        <v>2292</v>
      </c>
      <c r="E424" s="197" t="s">
        <v>2310</v>
      </c>
      <c r="F424" s="197" t="s">
        <v>2292</v>
      </c>
      <c r="G424" s="197" t="s">
        <v>2306</v>
      </c>
      <c r="H424" s="202" t="s">
        <v>3041</v>
      </c>
      <c r="I424" s="203" t="s">
        <v>3042</v>
      </c>
      <c r="J424" s="204">
        <v>66026.080000000002</v>
      </c>
      <c r="K424" s="204">
        <v>3745.6</v>
      </c>
      <c r="L424" s="197">
        <v>62280.480000000003</v>
      </c>
      <c r="M424" s="197"/>
      <c r="N424" s="197"/>
      <c r="O424" s="227"/>
    </row>
    <row r="425" spans="2:15" x14ac:dyDescent="0.2">
      <c r="B425" s="196" t="s">
        <v>250</v>
      </c>
      <c r="C425" s="197" t="s">
        <v>2918</v>
      </c>
      <c r="D425" s="197" t="s">
        <v>2292</v>
      </c>
      <c r="E425" s="197" t="s">
        <v>2310</v>
      </c>
      <c r="F425" s="197" t="s">
        <v>2292</v>
      </c>
      <c r="G425" s="197" t="s">
        <v>2308</v>
      </c>
      <c r="H425" s="202" t="s">
        <v>3043</v>
      </c>
      <c r="I425" s="203" t="s">
        <v>3044</v>
      </c>
      <c r="J425" s="204">
        <v>187307.02</v>
      </c>
      <c r="K425" s="204">
        <v>3351.05</v>
      </c>
      <c r="L425" s="197">
        <v>183955.97</v>
      </c>
      <c r="M425" s="197"/>
      <c r="N425" s="197"/>
      <c r="O425" s="227"/>
    </row>
    <row r="426" spans="2:15" x14ac:dyDescent="0.2">
      <c r="B426" s="196" t="s">
        <v>250</v>
      </c>
      <c r="C426" s="197" t="s">
        <v>2918</v>
      </c>
      <c r="D426" s="197" t="s">
        <v>2292</v>
      </c>
      <c r="E426" s="197" t="s">
        <v>2310</v>
      </c>
      <c r="F426" s="197" t="s">
        <v>2292</v>
      </c>
      <c r="G426" s="197" t="s">
        <v>2369</v>
      </c>
      <c r="H426" s="202" t="s">
        <v>3045</v>
      </c>
      <c r="I426" s="203" t="s">
        <v>3046</v>
      </c>
      <c r="J426" s="204">
        <v>157.38</v>
      </c>
      <c r="K426" s="204">
        <v>0</v>
      </c>
      <c r="L426" s="197">
        <v>157.38</v>
      </c>
      <c r="M426" s="197"/>
      <c r="N426" s="197"/>
      <c r="O426" s="227"/>
    </row>
    <row r="427" spans="2:15" x14ac:dyDescent="0.2">
      <c r="B427" s="196" t="s">
        <v>253</v>
      </c>
      <c r="C427" s="197" t="s">
        <v>2918</v>
      </c>
      <c r="D427" s="197" t="s">
        <v>2292</v>
      </c>
      <c r="E427" s="197" t="s">
        <v>2310</v>
      </c>
      <c r="F427" s="197" t="s">
        <v>2292</v>
      </c>
      <c r="G427" s="197" t="s">
        <v>2372</v>
      </c>
      <c r="H427" s="202" t="s">
        <v>3047</v>
      </c>
      <c r="I427" s="203" t="s">
        <v>3048</v>
      </c>
      <c r="J427" s="204">
        <v>0</v>
      </c>
      <c r="K427" s="204">
        <v>0</v>
      </c>
      <c r="L427" s="197">
        <v>0</v>
      </c>
      <c r="M427" s="197"/>
      <c r="N427" s="197"/>
      <c r="O427" s="227"/>
    </row>
    <row r="428" spans="2:15" x14ac:dyDescent="0.2">
      <c r="B428" s="196" t="s">
        <v>2020</v>
      </c>
      <c r="C428" s="197" t="s">
        <v>2918</v>
      </c>
      <c r="D428" s="197" t="s">
        <v>2310</v>
      </c>
      <c r="E428" s="197" t="s">
        <v>2289</v>
      </c>
      <c r="F428" s="197" t="s">
        <v>2289</v>
      </c>
      <c r="G428" s="197" t="s">
        <v>2289</v>
      </c>
      <c r="H428" s="202" t="s">
        <v>3049</v>
      </c>
      <c r="I428" s="203" t="s">
        <v>3050</v>
      </c>
      <c r="J428" s="204"/>
      <c r="K428" s="204"/>
      <c r="L428" s="197"/>
      <c r="M428" s="197"/>
      <c r="N428" s="197"/>
      <c r="O428" s="227"/>
    </row>
    <row r="429" spans="2:15" x14ac:dyDescent="0.2">
      <c r="B429" s="196" t="s">
        <v>2022</v>
      </c>
      <c r="C429" s="197" t="s">
        <v>2918</v>
      </c>
      <c r="D429" s="197" t="s">
        <v>2310</v>
      </c>
      <c r="E429" s="197" t="s">
        <v>2292</v>
      </c>
      <c r="F429" s="197" t="s">
        <v>2289</v>
      </c>
      <c r="G429" s="197" t="s">
        <v>2289</v>
      </c>
      <c r="H429" s="202" t="s">
        <v>3051</v>
      </c>
      <c r="I429" s="203" t="s">
        <v>3052</v>
      </c>
      <c r="J429" s="204"/>
      <c r="K429" s="204"/>
      <c r="L429" s="197"/>
      <c r="M429" s="197"/>
      <c r="N429" s="197"/>
      <c r="O429" s="227"/>
    </row>
    <row r="430" spans="2:15" x14ac:dyDescent="0.2">
      <c r="B430" s="196" t="s">
        <v>2024</v>
      </c>
      <c r="C430" s="197" t="s">
        <v>2918</v>
      </c>
      <c r="D430" s="197" t="s">
        <v>2310</v>
      </c>
      <c r="E430" s="197" t="s">
        <v>2292</v>
      </c>
      <c r="F430" s="197" t="s">
        <v>2292</v>
      </c>
      <c r="G430" s="197" t="s">
        <v>2289</v>
      </c>
      <c r="H430" s="202" t="s">
        <v>3053</v>
      </c>
      <c r="I430" s="203" t="s">
        <v>3054</v>
      </c>
      <c r="J430" s="204"/>
      <c r="K430" s="204"/>
      <c r="L430" s="197"/>
      <c r="M430" s="197"/>
      <c r="N430" s="197"/>
      <c r="O430" s="227"/>
    </row>
    <row r="431" spans="2:15" x14ac:dyDescent="0.2">
      <c r="B431" s="196" t="s">
        <v>718</v>
      </c>
      <c r="C431" s="197" t="s">
        <v>2918</v>
      </c>
      <c r="D431" s="197" t="s">
        <v>2310</v>
      </c>
      <c r="E431" s="197" t="s">
        <v>2292</v>
      </c>
      <c r="F431" s="197" t="s">
        <v>2292</v>
      </c>
      <c r="G431" s="197" t="s">
        <v>2292</v>
      </c>
      <c r="H431" s="202" t="s">
        <v>3055</v>
      </c>
      <c r="I431" s="203" t="s">
        <v>3056</v>
      </c>
      <c r="J431" s="204">
        <v>12069052.01</v>
      </c>
      <c r="K431" s="204">
        <v>0</v>
      </c>
      <c r="L431" s="197">
        <v>12069052.01</v>
      </c>
      <c r="M431" s="197"/>
      <c r="N431" s="197"/>
      <c r="O431" s="227"/>
    </row>
    <row r="432" spans="2:15" x14ac:dyDescent="0.2">
      <c r="B432" s="196" t="s">
        <v>720</v>
      </c>
      <c r="C432" s="197" t="s">
        <v>2918</v>
      </c>
      <c r="D432" s="197" t="s">
        <v>2310</v>
      </c>
      <c r="E432" s="197" t="s">
        <v>2292</v>
      </c>
      <c r="F432" s="197" t="s">
        <v>2292</v>
      </c>
      <c r="G432" s="197" t="s">
        <v>2310</v>
      </c>
      <c r="H432" s="202" t="s">
        <v>3057</v>
      </c>
      <c r="I432" s="203" t="s">
        <v>3058</v>
      </c>
      <c r="J432" s="204">
        <v>2453560.33</v>
      </c>
      <c r="K432" s="204">
        <v>0</v>
      </c>
      <c r="L432" s="197">
        <v>2453560.33</v>
      </c>
      <c r="M432" s="197"/>
      <c r="N432" s="197"/>
      <c r="O432" s="227"/>
    </row>
    <row r="433" spans="2:15" x14ac:dyDescent="0.2">
      <c r="B433" s="196" t="s">
        <v>722</v>
      </c>
      <c r="C433" s="197" t="s">
        <v>2918</v>
      </c>
      <c r="D433" s="197" t="s">
        <v>2310</v>
      </c>
      <c r="E433" s="197" t="s">
        <v>2292</v>
      </c>
      <c r="F433" s="197" t="s">
        <v>2292</v>
      </c>
      <c r="G433" s="197" t="s">
        <v>2301</v>
      </c>
      <c r="H433" s="202" t="s">
        <v>3059</v>
      </c>
      <c r="I433" s="203" t="s">
        <v>3060</v>
      </c>
      <c r="J433" s="204">
        <v>5704344.1699999999</v>
      </c>
      <c r="K433" s="204">
        <v>9113.59</v>
      </c>
      <c r="L433" s="197">
        <v>5695230.5800000001</v>
      </c>
      <c r="M433" s="197"/>
      <c r="N433" s="197"/>
      <c r="O433" s="227"/>
    </row>
    <row r="434" spans="2:15" x14ac:dyDescent="0.2">
      <c r="B434" s="196" t="s">
        <v>724</v>
      </c>
      <c r="C434" s="197" t="s">
        <v>2918</v>
      </c>
      <c r="D434" s="197" t="s">
        <v>2310</v>
      </c>
      <c r="E434" s="197" t="s">
        <v>2292</v>
      </c>
      <c r="F434" s="197" t="s">
        <v>2292</v>
      </c>
      <c r="G434" s="197" t="s">
        <v>2304</v>
      </c>
      <c r="H434" s="202" t="s">
        <v>3061</v>
      </c>
      <c r="I434" s="203" t="s">
        <v>3062</v>
      </c>
      <c r="J434" s="204">
        <v>0</v>
      </c>
      <c r="K434" s="204">
        <v>0</v>
      </c>
      <c r="L434" s="197">
        <v>0</v>
      </c>
      <c r="M434" s="197"/>
      <c r="N434" s="197"/>
      <c r="O434" s="227"/>
    </row>
    <row r="435" spans="2:15" x14ac:dyDescent="0.2">
      <c r="B435" s="196" t="s">
        <v>724</v>
      </c>
      <c r="C435" s="197" t="s">
        <v>2918</v>
      </c>
      <c r="D435" s="197" t="s">
        <v>2310</v>
      </c>
      <c r="E435" s="197" t="s">
        <v>2292</v>
      </c>
      <c r="F435" s="197" t="s">
        <v>2292</v>
      </c>
      <c r="G435" s="197" t="s">
        <v>2306</v>
      </c>
      <c r="H435" s="202" t="s">
        <v>3063</v>
      </c>
      <c r="I435" s="203" t="s">
        <v>3064</v>
      </c>
      <c r="J435" s="204">
        <v>1252634.28</v>
      </c>
      <c r="K435" s="204">
        <v>0</v>
      </c>
      <c r="L435" s="197">
        <v>1252634.28</v>
      </c>
      <c r="M435" s="197"/>
      <c r="N435" s="197"/>
      <c r="O435" s="227"/>
    </row>
    <row r="436" spans="2:15" x14ac:dyDescent="0.2">
      <c r="B436" s="196" t="s">
        <v>724</v>
      </c>
      <c r="C436" s="197" t="s">
        <v>2918</v>
      </c>
      <c r="D436" s="197" t="s">
        <v>2310</v>
      </c>
      <c r="E436" s="197" t="s">
        <v>2292</v>
      </c>
      <c r="F436" s="197" t="s">
        <v>2292</v>
      </c>
      <c r="G436" s="197" t="s">
        <v>2308</v>
      </c>
      <c r="H436" s="202" t="s">
        <v>3065</v>
      </c>
      <c r="I436" s="203" t="s">
        <v>3066</v>
      </c>
      <c r="J436" s="204">
        <v>0</v>
      </c>
      <c r="K436" s="204">
        <v>0</v>
      </c>
      <c r="L436" s="197">
        <v>0</v>
      </c>
      <c r="M436" s="197"/>
      <c r="N436" s="197"/>
      <c r="O436" s="227"/>
    </row>
    <row r="437" spans="2:15" x14ac:dyDescent="0.2">
      <c r="B437" s="196" t="s">
        <v>726</v>
      </c>
      <c r="C437" s="197" t="s">
        <v>2918</v>
      </c>
      <c r="D437" s="197" t="s">
        <v>2310</v>
      </c>
      <c r="E437" s="197" t="s">
        <v>2292</v>
      </c>
      <c r="F437" s="197" t="s">
        <v>2292</v>
      </c>
      <c r="G437" s="197" t="s">
        <v>2369</v>
      </c>
      <c r="H437" s="202" t="s">
        <v>3067</v>
      </c>
      <c r="I437" s="203" t="s">
        <v>3068</v>
      </c>
      <c r="J437" s="204">
        <v>119873</v>
      </c>
      <c r="K437" s="204">
        <v>0</v>
      </c>
      <c r="L437" s="197">
        <v>119873</v>
      </c>
      <c r="M437" s="197"/>
      <c r="N437" s="197"/>
      <c r="O437" s="227"/>
    </row>
    <row r="438" spans="2:15" x14ac:dyDescent="0.2">
      <c r="B438" s="196" t="s">
        <v>728</v>
      </c>
      <c r="C438" s="197" t="s">
        <v>2918</v>
      </c>
      <c r="D438" s="197" t="s">
        <v>2310</v>
      </c>
      <c r="E438" s="197" t="s">
        <v>2292</v>
      </c>
      <c r="F438" s="197" t="s">
        <v>2292</v>
      </c>
      <c r="G438" s="197" t="s">
        <v>2372</v>
      </c>
      <c r="H438" s="202" t="s">
        <v>3069</v>
      </c>
      <c r="I438" s="203" t="s">
        <v>3070</v>
      </c>
      <c r="J438" s="204">
        <v>195356.44</v>
      </c>
      <c r="K438" s="204">
        <v>0</v>
      </c>
      <c r="L438" s="197">
        <v>195356.44</v>
      </c>
      <c r="M438" s="197"/>
      <c r="N438" s="197"/>
      <c r="O438" s="227"/>
    </row>
    <row r="439" spans="2:15" x14ac:dyDescent="0.2">
      <c r="B439" s="196" t="s">
        <v>2029</v>
      </c>
      <c r="C439" s="197" t="s">
        <v>2918</v>
      </c>
      <c r="D439" s="197" t="s">
        <v>2310</v>
      </c>
      <c r="E439" s="197" t="s">
        <v>2292</v>
      </c>
      <c r="F439" s="197" t="s">
        <v>2310</v>
      </c>
      <c r="G439" s="197" t="s">
        <v>2289</v>
      </c>
      <c r="H439" s="202" t="s">
        <v>3071</v>
      </c>
      <c r="I439" s="203" t="s">
        <v>3072</v>
      </c>
      <c r="J439" s="204"/>
      <c r="K439" s="204"/>
      <c r="L439" s="197"/>
      <c r="M439" s="197"/>
      <c r="N439" s="197"/>
      <c r="O439" s="227"/>
    </row>
    <row r="440" spans="2:15" x14ac:dyDescent="0.2">
      <c r="B440" s="196" t="s">
        <v>730</v>
      </c>
      <c r="C440" s="197" t="s">
        <v>2918</v>
      </c>
      <c r="D440" s="197" t="s">
        <v>2310</v>
      </c>
      <c r="E440" s="197" t="s">
        <v>2292</v>
      </c>
      <c r="F440" s="197" t="s">
        <v>2310</v>
      </c>
      <c r="G440" s="197" t="s">
        <v>2292</v>
      </c>
      <c r="H440" s="202" t="s">
        <v>3073</v>
      </c>
      <c r="I440" s="203" t="s">
        <v>3074</v>
      </c>
      <c r="J440" s="204">
        <v>19535985.809999999</v>
      </c>
      <c r="K440" s="204">
        <v>0</v>
      </c>
      <c r="L440" s="197">
        <v>19535985.809999999</v>
      </c>
      <c r="M440" s="197"/>
      <c r="N440" s="197"/>
      <c r="O440" s="227"/>
    </row>
    <row r="441" spans="2:15" x14ac:dyDescent="0.2">
      <c r="B441" s="196" t="s">
        <v>730</v>
      </c>
      <c r="C441" s="197" t="s">
        <v>2918</v>
      </c>
      <c r="D441" s="197" t="s">
        <v>2310</v>
      </c>
      <c r="E441" s="197" t="s">
        <v>2292</v>
      </c>
      <c r="F441" s="197" t="s">
        <v>2310</v>
      </c>
      <c r="G441" s="197" t="s">
        <v>2310</v>
      </c>
      <c r="H441" s="202" t="s">
        <v>3075</v>
      </c>
      <c r="I441" s="203" t="s">
        <v>3076</v>
      </c>
      <c r="J441" s="204">
        <v>41570</v>
      </c>
      <c r="K441" s="204">
        <v>0</v>
      </c>
      <c r="L441" s="197">
        <v>41570</v>
      </c>
      <c r="M441" s="197"/>
      <c r="N441" s="197"/>
      <c r="O441" s="227"/>
    </row>
    <row r="442" spans="2:15" x14ac:dyDescent="0.2">
      <c r="B442" s="196" t="s">
        <v>730</v>
      </c>
      <c r="C442" s="197" t="s">
        <v>2918</v>
      </c>
      <c r="D442" s="197" t="s">
        <v>2310</v>
      </c>
      <c r="E442" s="197" t="s">
        <v>2292</v>
      </c>
      <c r="F442" s="197" t="s">
        <v>2310</v>
      </c>
      <c r="G442" s="197" t="s">
        <v>2301</v>
      </c>
      <c r="H442" s="202" t="s">
        <v>3077</v>
      </c>
      <c r="I442" s="203" t="s">
        <v>3078</v>
      </c>
      <c r="J442" s="204">
        <v>27276.28</v>
      </c>
      <c r="K442" s="204">
        <v>0</v>
      </c>
      <c r="L442" s="197">
        <v>27276.28</v>
      </c>
      <c r="M442" s="197"/>
      <c r="N442" s="197"/>
      <c r="O442" s="227"/>
    </row>
    <row r="443" spans="2:15" x14ac:dyDescent="0.2">
      <c r="B443" s="196" t="s">
        <v>732</v>
      </c>
      <c r="C443" s="197" t="s">
        <v>2918</v>
      </c>
      <c r="D443" s="197" t="s">
        <v>2310</v>
      </c>
      <c r="E443" s="197" t="s">
        <v>2292</v>
      </c>
      <c r="F443" s="197" t="s">
        <v>2310</v>
      </c>
      <c r="G443" s="197" t="s">
        <v>2304</v>
      </c>
      <c r="H443" s="202" t="s">
        <v>3079</v>
      </c>
      <c r="I443" s="203" t="s">
        <v>3080</v>
      </c>
      <c r="J443" s="204">
        <v>514631.86</v>
      </c>
      <c r="K443" s="204">
        <v>0</v>
      </c>
      <c r="L443" s="197">
        <v>514631.86</v>
      </c>
      <c r="M443" s="197"/>
      <c r="N443" s="197"/>
      <c r="O443" s="227"/>
    </row>
    <row r="444" spans="2:15" x14ac:dyDescent="0.2">
      <c r="B444" s="196" t="s">
        <v>734</v>
      </c>
      <c r="C444" s="197" t="s">
        <v>2918</v>
      </c>
      <c r="D444" s="197" t="s">
        <v>2310</v>
      </c>
      <c r="E444" s="197" t="s">
        <v>2292</v>
      </c>
      <c r="F444" s="197" t="s">
        <v>2310</v>
      </c>
      <c r="G444" s="197" t="s">
        <v>2306</v>
      </c>
      <c r="H444" s="202" t="s">
        <v>3081</v>
      </c>
      <c r="I444" s="203" t="s">
        <v>3082</v>
      </c>
      <c r="J444" s="204">
        <v>225445.27</v>
      </c>
      <c r="K444" s="204">
        <v>0</v>
      </c>
      <c r="L444" s="197">
        <v>225445.27</v>
      </c>
      <c r="M444" s="197"/>
      <c r="N444" s="197"/>
      <c r="O444" s="227"/>
    </row>
    <row r="445" spans="2:15" x14ac:dyDescent="0.2">
      <c r="B445" s="196" t="s">
        <v>2031</v>
      </c>
      <c r="C445" s="197" t="s">
        <v>2918</v>
      </c>
      <c r="D445" s="197" t="s">
        <v>2310</v>
      </c>
      <c r="E445" s="197" t="s">
        <v>2292</v>
      </c>
      <c r="F445" s="197" t="s">
        <v>2301</v>
      </c>
      <c r="G445" s="197" t="s">
        <v>2289</v>
      </c>
      <c r="H445" s="202" t="s">
        <v>3083</v>
      </c>
      <c r="I445" s="203" t="s">
        <v>3084</v>
      </c>
      <c r="J445" s="204"/>
      <c r="K445" s="204"/>
      <c r="L445" s="197"/>
      <c r="M445" s="197"/>
      <c r="N445" s="197"/>
      <c r="O445" s="227"/>
    </row>
    <row r="446" spans="2:15" x14ac:dyDescent="0.2">
      <c r="B446" s="196" t="s">
        <v>736</v>
      </c>
      <c r="C446" s="197" t="s">
        <v>2918</v>
      </c>
      <c r="D446" s="197" t="s">
        <v>2310</v>
      </c>
      <c r="E446" s="197" t="s">
        <v>2292</v>
      </c>
      <c r="F446" s="197" t="s">
        <v>2301</v>
      </c>
      <c r="G446" s="197" t="s">
        <v>2292</v>
      </c>
      <c r="H446" s="202">
        <v>502010301</v>
      </c>
      <c r="I446" s="203" t="s">
        <v>3085</v>
      </c>
      <c r="J446" s="204">
        <v>7772314</v>
      </c>
      <c r="K446" s="204">
        <v>0</v>
      </c>
      <c r="L446" s="197">
        <v>7772314</v>
      </c>
      <c r="M446" s="197"/>
      <c r="N446" s="197"/>
      <c r="O446" s="227"/>
    </row>
    <row r="447" spans="2:15" x14ac:dyDescent="0.2">
      <c r="B447" s="196" t="s">
        <v>738</v>
      </c>
      <c r="C447" s="197" t="s">
        <v>2918</v>
      </c>
      <c r="D447" s="197" t="s">
        <v>2310</v>
      </c>
      <c r="E447" s="197" t="s">
        <v>2292</v>
      </c>
      <c r="F447" s="197" t="s">
        <v>2301</v>
      </c>
      <c r="G447" s="197" t="s">
        <v>2487</v>
      </c>
      <c r="H447" s="202">
        <v>502010314</v>
      </c>
      <c r="I447" s="203" t="s">
        <v>3086</v>
      </c>
      <c r="J447" s="204">
        <v>442803</v>
      </c>
      <c r="K447" s="204">
        <v>0</v>
      </c>
      <c r="L447" s="197">
        <v>442803</v>
      </c>
      <c r="M447" s="197"/>
      <c r="N447" s="197"/>
      <c r="O447" s="227"/>
    </row>
    <row r="448" spans="2:15" x14ac:dyDescent="0.2">
      <c r="B448" s="196" t="s">
        <v>740</v>
      </c>
      <c r="C448" s="197" t="s">
        <v>2918</v>
      </c>
      <c r="D448" s="197" t="s">
        <v>2310</v>
      </c>
      <c r="E448" s="197" t="s">
        <v>2292</v>
      </c>
      <c r="F448" s="197" t="s">
        <v>2301</v>
      </c>
      <c r="G448" s="197" t="s">
        <v>2310</v>
      </c>
      <c r="H448" s="202" t="s">
        <v>3087</v>
      </c>
      <c r="I448" s="203" t="s">
        <v>3088</v>
      </c>
      <c r="J448" s="204">
        <v>0</v>
      </c>
      <c r="K448" s="204">
        <v>0</v>
      </c>
      <c r="L448" s="197">
        <v>0</v>
      </c>
      <c r="M448" s="197"/>
      <c r="N448" s="197"/>
      <c r="O448" s="227"/>
    </row>
    <row r="449" spans="2:15" x14ac:dyDescent="0.2">
      <c r="B449" s="196" t="s">
        <v>742</v>
      </c>
      <c r="C449" s="197" t="s">
        <v>2918</v>
      </c>
      <c r="D449" s="197" t="s">
        <v>2310</v>
      </c>
      <c r="E449" s="197" t="s">
        <v>2292</v>
      </c>
      <c r="F449" s="197" t="s">
        <v>2301</v>
      </c>
      <c r="G449" s="197" t="s">
        <v>2496</v>
      </c>
      <c r="H449" s="202">
        <v>502010315</v>
      </c>
      <c r="I449" s="203" t="s">
        <v>3089</v>
      </c>
      <c r="J449" s="204">
        <v>0</v>
      </c>
      <c r="K449" s="204">
        <v>0</v>
      </c>
      <c r="L449" s="197">
        <v>0</v>
      </c>
      <c r="M449" s="197"/>
      <c r="N449" s="197"/>
      <c r="O449" s="227"/>
    </row>
    <row r="450" spans="2:15" x14ac:dyDescent="0.2">
      <c r="B450" s="196" t="s">
        <v>744</v>
      </c>
      <c r="C450" s="197" t="s">
        <v>2918</v>
      </c>
      <c r="D450" s="197" t="s">
        <v>2310</v>
      </c>
      <c r="E450" s="197" t="s">
        <v>2292</v>
      </c>
      <c r="F450" s="197" t="s">
        <v>2301</v>
      </c>
      <c r="G450" s="197" t="s">
        <v>2301</v>
      </c>
      <c r="H450" s="202" t="s">
        <v>3090</v>
      </c>
      <c r="I450" s="203" t="s">
        <v>3091</v>
      </c>
      <c r="J450" s="204">
        <v>1183778.5900000001</v>
      </c>
      <c r="K450" s="204">
        <v>0</v>
      </c>
      <c r="L450" s="197">
        <v>1183778.5900000001</v>
      </c>
      <c r="M450" s="197"/>
      <c r="N450" s="197"/>
      <c r="O450" s="227"/>
    </row>
    <row r="451" spans="2:15" x14ac:dyDescent="0.2">
      <c r="B451" s="196" t="s">
        <v>746</v>
      </c>
      <c r="C451" s="197" t="s">
        <v>2918</v>
      </c>
      <c r="D451" s="197" t="s">
        <v>2310</v>
      </c>
      <c r="E451" s="197" t="s">
        <v>2292</v>
      </c>
      <c r="F451" s="197" t="s">
        <v>2301</v>
      </c>
      <c r="G451" s="197" t="s">
        <v>2499</v>
      </c>
      <c r="H451" s="202">
        <v>502010316</v>
      </c>
      <c r="I451" s="203" t="s">
        <v>3092</v>
      </c>
      <c r="J451" s="204">
        <v>0</v>
      </c>
      <c r="K451" s="204">
        <v>0</v>
      </c>
      <c r="L451" s="197">
        <v>0</v>
      </c>
      <c r="M451" s="197"/>
      <c r="N451" s="197"/>
      <c r="O451" s="227"/>
    </row>
    <row r="452" spans="2:15" x14ac:dyDescent="0.2">
      <c r="B452" s="196" t="s">
        <v>748</v>
      </c>
      <c r="C452" s="197" t="s">
        <v>2918</v>
      </c>
      <c r="D452" s="197" t="s">
        <v>2310</v>
      </c>
      <c r="E452" s="197" t="s">
        <v>2292</v>
      </c>
      <c r="F452" s="197" t="s">
        <v>2301</v>
      </c>
      <c r="G452" s="197" t="s">
        <v>2304</v>
      </c>
      <c r="H452" s="202" t="s">
        <v>3093</v>
      </c>
      <c r="I452" s="203" t="s">
        <v>3094</v>
      </c>
      <c r="J452" s="204">
        <v>2808803.27</v>
      </c>
      <c r="K452" s="204">
        <v>2087.19</v>
      </c>
      <c r="L452" s="197">
        <v>2806716.08</v>
      </c>
      <c r="M452" s="197"/>
      <c r="N452" s="197"/>
      <c r="O452" s="227"/>
    </row>
    <row r="453" spans="2:15" x14ac:dyDescent="0.2">
      <c r="B453" s="196" t="s">
        <v>748</v>
      </c>
      <c r="C453" s="197" t="s">
        <v>2918</v>
      </c>
      <c r="D453" s="197" t="s">
        <v>2310</v>
      </c>
      <c r="E453" s="197" t="s">
        <v>2292</v>
      </c>
      <c r="F453" s="197" t="s">
        <v>2301</v>
      </c>
      <c r="G453" s="197" t="s">
        <v>2306</v>
      </c>
      <c r="H453" s="202" t="s">
        <v>3095</v>
      </c>
      <c r="I453" s="203" t="s">
        <v>3096</v>
      </c>
      <c r="J453" s="204">
        <v>2578996.66</v>
      </c>
      <c r="K453" s="204">
        <v>1631.34</v>
      </c>
      <c r="L453" s="197">
        <v>2577365.3200000003</v>
      </c>
      <c r="M453" s="197"/>
      <c r="N453" s="197"/>
      <c r="O453" s="227"/>
    </row>
    <row r="454" spans="2:15" x14ac:dyDescent="0.2">
      <c r="B454" s="196" t="s">
        <v>748</v>
      </c>
      <c r="C454" s="197" t="s">
        <v>2918</v>
      </c>
      <c r="D454" s="197" t="s">
        <v>2310</v>
      </c>
      <c r="E454" s="197" t="s">
        <v>2292</v>
      </c>
      <c r="F454" s="197" t="s">
        <v>2301</v>
      </c>
      <c r="G454" s="197" t="s">
        <v>2381</v>
      </c>
      <c r="H454" s="202">
        <v>502010313</v>
      </c>
      <c r="I454" s="203" t="s">
        <v>3097</v>
      </c>
      <c r="J454" s="204">
        <v>0</v>
      </c>
      <c r="K454" s="204">
        <v>0</v>
      </c>
      <c r="L454" s="197">
        <v>0</v>
      </c>
      <c r="M454" s="197"/>
      <c r="N454" s="197"/>
      <c r="O454" s="227"/>
    </row>
    <row r="455" spans="2:15" x14ac:dyDescent="0.2">
      <c r="B455" s="196" t="s">
        <v>748</v>
      </c>
      <c r="C455" s="197" t="s">
        <v>2918</v>
      </c>
      <c r="D455" s="197" t="s">
        <v>2310</v>
      </c>
      <c r="E455" s="197" t="s">
        <v>2292</v>
      </c>
      <c r="F455" s="197" t="s">
        <v>2301</v>
      </c>
      <c r="G455" s="197" t="s">
        <v>2559</v>
      </c>
      <c r="H455" s="202">
        <v>502010322</v>
      </c>
      <c r="I455" s="203" t="s">
        <v>3098</v>
      </c>
      <c r="J455" s="204">
        <v>223352.66</v>
      </c>
      <c r="K455" s="204">
        <v>5115.1899999999996</v>
      </c>
      <c r="L455" s="197">
        <v>218237.47</v>
      </c>
      <c r="M455" s="197"/>
      <c r="N455" s="197"/>
      <c r="O455" s="227"/>
    </row>
    <row r="456" spans="2:15" x14ac:dyDescent="0.2">
      <c r="B456" s="196" t="s">
        <v>748</v>
      </c>
      <c r="C456" s="197" t="s">
        <v>2918</v>
      </c>
      <c r="D456" s="197" t="s">
        <v>2310</v>
      </c>
      <c r="E456" s="197" t="s">
        <v>2292</v>
      </c>
      <c r="F456" s="197" t="s">
        <v>2301</v>
      </c>
      <c r="G456" s="197" t="s">
        <v>2526</v>
      </c>
      <c r="H456" s="202">
        <v>502010323</v>
      </c>
      <c r="I456" s="203" t="s">
        <v>3099</v>
      </c>
      <c r="J456" s="204">
        <v>17262.45</v>
      </c>
      <c r="K456" s="204">
        <v>117.09</v>
      </c>
      <c r="L456" s="197">
        <v>17145.36</v>
      </c>
      <c r="M456" s="197"/>
      <c r="N456" s="197"/>
      <c r="O456" s="227"/>
    </row>
    <row r="457" spans="2:15" x14ac:dyDescent="0.2">
      <c r="B457" s="196" t="s">
        <v>748</v>
      </c>
      <c r="C457" s="197" t="s">
        <v>2918</v>
      </c>
      <c r="D457" s="197" t="s">
        <v>2310</v>
      </c>
      <c r="E457" s="197" t="s">
        <v>2292</v>
      </c>
      <c r="F457" s="197" t="s">
        <v>2301</v>
      </c>
      <c r="G457" s="197" t="s">
        <v>2520</v>
      </c>
      <c r="H457" s="202">
        <v>502010324</v>
      </c>
      <c r="I457" s="203" t="s">
        <v>3100</v>
      </c>
      <c r="J457" s="204">
        <v>90120.85</v>
      </c>
      <c r="K457" s="204">
        <v>7.74</v>
      </c>
      <c r="L457" s="197">
        <v>90113.11</v>
      </c>
      <c r="M457" s="197"/>
      <c r="N457" s="197"/>
      <c r="O457" s="227"/>
    </row>
    <row r="458" spans="2:15" x14ac:dyDescent="0.2">
      <c r="B458" s="196" t="s">
        <v>748</v>
      </c>
      <c r="C458" s="197" t="s">
        <v>2918</v>
      </c>
      <c r="D458" s="197" t="s">
        <v>2310</v>
      </c>
      <c r="E458" s="197" t="s">
        <v>2292</v>
      </c>
      <c r="F458" s="197" t="s">
        <v>2301</v>
      </c>
      <c r="G458" s="197" t="s">
        <v>2564</v>
      </c>
      <c r="H458" s="202">
        <v>502010325</v>
      </c>
      <c r="I458" s="203" t="s">
        <v>3101</v>
      </c>
      <c r="J458" s="204">
        <v>0</v>
      </c>
      <c r="K458" s="204">
        <v>0</v>
      </c>
      <c r="L458" s="197">
        <v>0</v>
      </c>
      <c r="M458" s="197"/>
      <c r="N458" s="197"/>
      <c r="O458" s="227"/>
    </row>
    <row r="459" spans="2:15" x14ac:dyDescent="0.2">
      <c r="B459" s="196" t="s">
        <v>750</v>
      </c>
      <c r="C459" s="197" t="s">
        <v>2918</v>
      </c>
      <c r="D459" s="197" t="s">
        <v>2310</v>
      </c>
      <c r="E459" s="197" t="s">
        <v>2292</v>
      </c>
      <c r="F459" s="197" t="s">
        <v>2301</v>
      </c>
      <c r="G459" s="197" t="s">
        <v>2369</v>
      </c>
      <c r="H459" s="202" t="s">
        <v>3102</v>
      </c>
      <c r="I459" s="203" t="s">
        <v>3103</v>
      </c>
      <c r="J459" s="204">
        <v>2063668</v>
      </c>
      <c r="K459" s="204">
        <v>0</v>
      </c>
      <c r="L459" s="197">
        <v>2063668</v>
      </c>
      <c r="M459" s="197"/>
      <c r="N459" s="197"/>
      <c r="O459" s="227"/>
    </row>
    <row r="460" spans="2:15" x14ac:dyDescent="0.2">
      <c r="B460" s="196" t="s">
        <v>752</v>
      </c>
      <c r="C460" s="197" t="s">
        <v>2918</v>
      </c>
      <c r="D460" s="197" t="s">
        <v>2310</v>
      </c>
      <c r="E460" s="197" t="s">
        <v>2292</v>
      </c>
      <c r="F460" s="197" t="s">
        <v>2301</v>
      </c>
      <c r="G460" s="197" t="s">
        <v>2502</v>
      </c>
      <c r="H460" s="202">
        <v>502010317</v>
      </c>
      <c r="I460" s="203" t="s">
        <v>3104</v>
      </c>
      <c r="J460" s="204">
        <v>0</v>
      </c>
      <c r="K460" s="204">
        <v>0</v>
      </c>
      <c r="L460" s="197">
        <v>0</v>
      </c>
      <c r="M460" s="197"/>
      <c r="N460" s="197"/>
      <c r="O460" s="227"/>
    </row>
    <row r="461" spans="2:15" x14ac:dyDescent="0.2">
      <c r="B461" s="196" t="s">
        <v>754</v>
      </c>
      <c r="C461" s="197" t="s">
        <v>2918</v>
      </c>
      <c r="D461" s="197" t="s">
        <v>2310</v>
      </c>
      <c r="E461" s="197" t="s">
        <v>2292</v>
      </c>
      <c r="F461" s="197" t="s">
        <v>2301</v>
      </c>
      <c r="G461" s="197" t="s">
        <v>2372</v>
      </c>
      <c r="H461" s="202" t="s">
        <v>3105</v>
      </c>
      <c r="I461" s="203" t="s">
        <v>3106</v>
      </c>
      <c r="J461" s="204">
        <v>0</v>
      </c>
      <c r="K461" s="204">
        <v>0</v>
      </c>
      <c r="L461" s="197">
        <v>0</v>
      </c>
      <c r="M461" s="197"/>
      <c r="N461" s="197"/>
      <c r="O461" s="227"/>
    </row>
    <row r="462" spans="2:15" x14ac:dyDescent="0.2">
      <c r="B462" s="196" t="s">
        <v>756</v>
      </c>
      <c r="C462" s="197" t="s">
        <v>2918</v>
      </c>
      <c r="D462" s="197" t="s">
        <v>2310</v>
      </c>
      <c r="E462" s="197" t="s">
        <v>2292</v>
      </c>
      <c r="F462" s="197" t="s">
        <v>2301</v>
      </c>
      <c r="G462" s="197" t="s">
        <v>2481</v>
      </c>
      <c r="H462" s="202">
        <v>502010318</v>
      </c>
      <c r="I462" s="203" t="s">
        <v>3107</v>
      </c>
      <c r="J462" s="204">
        <v>0</v>
      </c>
      <c r="K462" s="204">
        <v>0</v>
      </c>
      <c r="L462" s="197">
        <v>0</v>
      </c>
      <c r="M462" s="197"/>
      <c r="N462" s="197"/>
      <c r="O462" s="227"/>
    </row>
    <row r="463" spans="2:15" x14ac:dyDescent="0.2">
      <c r="B463" s="196" t="s">
        <v>758</v>
      </c>
      <c r="C463" s="197" t="s">
        <v>2918</v>
      </c>
      <c r="D463" s="197" t="s">
        <v>2310</v>
      </c>
      <c r="E463" s="197" t="s">
        <v>2292</v>
      </c>
      <c r="F463" s="197" t="s">
        <v>2301</v>
      </c>
      <c r="G463" s="197" t="s">
        <v>2325</v>
      </c>
      <c r="H463" s="202" t="s">
        <v>3108</v>
      </c>
      <c r="I463" s="203" t="s">
        <v>3109</v>
      </c>
      <c r="J463" s="204">
        <v>0</v>
      </c>
      <c r="K463" s="204">
        <v>0</v>
      </c>
      <c r="L463" s="197">
        <v>0</v>
      </c>
      <c r="M463" s="197"/>
      <c r="N463" s="197"/>
      <c r="O463" s="227"/>
    </row>
    <row r="464" spans="2:15" x14ac:dyDescent="0.2">
      <c r="B464" s="196" t="s">
        <v>760</v>
      </c>
      <c r="C464" s="197" t="s">
        <v>2918</v>
      </c>
      <c r="D464" s="197" t="s">
        <v>2310</v>
      </c>
      <c r="E464" s="197" t="s">
        <v>2292</v>
      </c>
      <c r="F464" s="197" t="s">
        <v>2301</v>
      </c>
      <c r="G464" s="197" t="s">
        <v>2484</v>
      </c>
      <c r="H464" s="202">
        <v>502010319</v>
      </c>
      <c r="I464" s="203" t="s">
        <v>3110</v>
      </c>
      <c r="J464" s="204">
        <v>0</v>
      </c>
      <c r="K464" s="204">
        <v>0</v>
      </c>
      <c r="L464" s="197">
        <v>0</v>
      </c>
      <c r="M464" s="197"/>
      <c r="N464" s="197"/>
      <c r="O464" s="227"/>
    </row>
    <row r="465" spans="2:15" x14ac:dyDescent="0.2">
      <c r="B465" s="196" t="s">
        <v>762</v>
      </c>
      <c r="C465" s="197" t="s">
        <v>2918</v>
      </c>
      <c r="D465" s="197" t="s">
        <v>2310</v>
      </c>
      <c r="E465" s="197" t="s">
        <v>2292</v>
      </c>
      <c r="F465" s="197" t="s">
        <v>2301</v>
      </c>
      <c r="G465" s="197" t="s">
        <v>2328</v>
      </c>
      <c r="H465" s="202" t="s">
        <v>3111</v>
      </c>
      <c r="I465" s="203" t="s">
        <v>3112</v>
      </c>
      <c r="J465" s="204">
        <v>4865976.74</v>
      </c>
      <c r="K465" s="204">
        <v>187970.96</v>
      </c>
      <c r="L465" s="197">
        <v>4678005.78</v>
      </c>
      <c r="M465" s="197"/>
      <c r="N465" s="197"/>
      <c r="O465" s="227"/>
    </row>
    <row r="466" spans="2:15" x14ac:dyDescent="0.2">
      <c r="B466" s="196" t="s">
        <v>762</v>
      </c>
      <c r="C466" s="197" t="s">
        <v>2918</v>
      </c>
      <c r="D466" s="197" t="s">
        <v>2310</v>
      </c>
      <c r="E466" s="197" t="s">
        <v>2292</v>
      </c>
      <c r="F466" s="197" t="s">
        <v>2301</v>
      </c>
      <c r="G466" s="197" t="s">
        <v>2331</v>
      </c>
      <c r="H466" s="202" t="s">
        <v>3113</v>
      </c>
      <c r="I466" s="203" t="s">
        <v>3114</v>
      </c>
      <c r="J466" s="204">
        <v>1510312.22</v>
      </c>
      <c r="K466" s="204">
        <v>0</v>
      </c>
      <c r="L466" s="197">
        <v>1510312.22</v>
      </c>
      <c r="M466" s="197"/>
      <c r="N466" s="197"/>
      <c r="O466" s="227"/>
    </row>
    <row r="467" spans="2:15" x14ac:dyDescent="0.2">
      <c r="B467" s="196" t="s">
        <v>764</v>
      </c>
      <c r="C467" s="197" t="s">
        <v>2918</v>
      </c>
      <c r="D467" s="197" t="s">
        <v>2310</v>
      </c>
      <c r="E467" s="197" t="s">
        <v>2292</v>
      </c>
      <c r="F467" s="197" t="s">
        <v>2301</v>
      </c>
      <c r="G467" s="197" t="s">
        <v>2471</v>
      </c>
      <c r="H467" s="202">
        <v>502010320</v>
      </c>
      <c r="I467" s="203" t="s">
        <v>3115</v>
      </c>
      <c r="J467" s="204">
        <v>0</v>
      </c>
      <c r="K467" s="204">
        <v>0</v>
      </c>
      <c r="L467" s="197">
        <v>0</v>
      </c>
      <c r="M467" s="197"/>
      <c r="N467" s="197"/>
      <c r="O467" s="227"/>
    </row>
    <row r="468" spans="2:15" x14ac:dyDescent="0.2">
      <c r="B468" s="196" t="s">
        <v>766</v>
      </c>
      <c r="C468" s="197" t="s">
        <v>2918</v>
      </c>
      <c r="D468" s="197" t="s">
        <v>2310</v>
      </c>
      <c r="E468" s="197" t="s">
        <v>2292</v>
      </c>
      <c r="F468" s="197" t="s">
        <v>2301</v>
      </c>
      <c r="G468" s="197" t="s">
        <v>2354</v>
      </c>
      <c r="H468" s="202" t="s">
        <v>3116</v>
      </c>
      <c r="I468" s="203" t="s">
        <v>3117</v>
      </c>
      <c r="J468" s="204">
        <v>0</v>
      </c>
      <c r="K468" s="204">
        <v>0</v>
      </c>
      <c r="L468" s="197">
        <v>0</v>
      </c>
      <c r="M468" s="197"/>
      <c r="N468" s="197"/>
      <c r="O468" s="227"/>
    </row>
    <row r="469" spans="2:15" x14ac:dyDescent="0.2">
      <c r="B469" s="196" t="s">
        <v>768</v>
      </c>
      <c r="C469" s="197" t="s">
        <v>2918</v>
      </c>
      <c r="D469" s="197" t="s">
        <v>2310</v>
      </c>
      <c r="E469" s="197" t="s">
        <v>2292</v>
      </c>
      <c r="F469" s="197" t="s">
        <v>2301</v>
      </c>
      <c r="G469" s="197" t="s">
        <v>2465</v>
      </c>
      <c r="H469" s="202">
        <v>502010321</v>
      </c>
      <c r="I469" s="203" t="s">
        <v>3118</v>
      </c>
      <c r="J469" s="204">
        <v>0</v>
      </c>
      <c r="K469" s="204">
        <v>0</v>
      </c>
      <c r="L469" s="197">
        <v>0</v>
      </c>
      <c r="M469" s="197"/>
      <c r="N469" s="197"/>
      <c r="O469" s="227"/>
    </row>
    <row r="470" spans="2:15" x14ac:dyDescent="0.2">
      <c r="B470" s="196" t="s">
        <v>2035</v>
      </c>
      <c r="C470" s="197" t="s">
        <v>2918</v>
      </c>
      <c r="D470" s="197" t="s">
        <v>2310</v>
      </c>
      <c r="E470" s="197" t="s">
        <v>2292</v>
      </c>
      <c r="F470" s="197" t="s">
        <v>2304</v>
      </c>
      <c r="G470" s="197" t="s">
        <v>2289</v>
      </c>
      <c r="H470" s="202" t="s">
        <v>3119</v>
      </c>
      <c r="I470" s="203" t="s">
        <v>3120</v>
      </c>
      <c r="J470" s="204"/>
      <c r="K470" s="204"/>
      <c r="L470" s="197"/>
      <c r="M470" s="197"/>
      <c r="N470" s="197"/>
      <c r="O470" s="227"/>
    </row>
    <row r="471" spans="2:15" x14ac:dyDescent="0.2">
      <c r="B471" s="196" t="s">
        <v>770</v>
      </c>
      <c r="C471" s="197" t="s">
        <v>2918</v>
      </c>
      <c r="D471" s="197" t="s">
        <v>2310</v>
      </c>
      <c r="E471" s="197" t="s">
        <v>2292</v>
      </c>
      <c r="F471" s="197" t="s">
        <v>2304</v>
      </c>
      <c r="G471" s="197" t="s">
        <v>2292</v>
      </c>
      <c r="H471" s="202" t="s">
        <v>3121</v>
      </c>
      <c r="I471" s="203" t="s">
        <v>3122</v>
      </c>
      <c r="J471" s="204">
        <v>1012364.22</v>
      </c>
      <c r="K471" s="204">
        <v>0</v>
      </c>
      <c r="L471" s="197">
        <v>1012364.22</v>
      </c>
      <c r="M471" s="197"/>
      <c r="N471" s="197"/>
      <c r="O471" s="227"/>
    </row>
    <row r="472" spans="2:15" x14ac:dyDescent="0.2">
      <c r="B472" s="196" t="s">
        <v>772</v>
      </c>
      <c r="C472" s="197" t="s">
        <v>2918</v>
      </c>
      <c r="D472" s="197" t="s">
        <v>2310</v>
      </c>
      <c r="E472" s="197" t="s">
        <v>2292</v>
      </c>
      <c r="F472" s="197" t="s">
        <v>2304</v>
      </c>
      <c r="G472" s="197" t="s">
        <v>2310</v>
      </c>
      <c r="H472" s="202" t="s">
        <v>3123</v>
      </c>
      <c r="I472" s="203" t="s">
        <v>3124</v>
      </c>
      <c r="J472" s="204">
        <v>0</v>
      </c>
      <c r="K472" s="204">
        <v>0</v>
      </c>
      <c r="L472" s="197">
        <v>0</v>
      </c>
      <c r="M472" s="197"/>
      <c r="N472" s="197"/>
      <c r="O472" s="227"/>
    </row>
    <row r="473" spans="2:15" x14ac:dyDescent="0.2">
      <c r="B473" s="196" t="s">
        <v>774</v>
      </c>
      <c r="C473" s="197" t="s">
        <v>2918</v>
      </c>
      <c r="D473" s="197" t="s">
        <v>2310</v>
      </c>
      <c r="E473" s="197" t="s">
        <v>2292</v>
      </c>
      <c r="F473" s="197" t="s">
        <v>2304</v>
      </c>
      <c r="G473" s="197" t="s">
        <v>2301</v>
      </c>
      <c r="H473" s="202" t="s">
        <v>3125</v>
      </c>
      <c r="I473" s="203" t="s">
        <v>3126</v>
      </c>
      <c r="J473" s="204">
        <v>0</v>
      </c>
      <c r="K473" s="204">
        <v>0</v>
      </c>
      <c r="L473" s="197">
        <v>0</v>
      </c>
      <c r="M473" s="197"/>
      <c r="N473" s="197"/>
      <c r="O473" s="227"/>
    </row>
    <row r="474" spans="2:15" x14ac:dyDescent="0.2">
      <c r="B474" s="196" t="s">
        <v>776</v>
      </c>
      <c r="C474" s="197" t="s">
        <v>2918</v>
      </c>
      <c r="D474" s="197" t="s">
        <v>2310</v>
      </c>
      <c r="E474" s="197" t="s">
        <v>2292</v>
      </c>
      <c r="F474" s="197" t="s">
        <v>2304</v>
      </c>
      <c r="G474" s="197" t="s">
        <v>2304</v>
      </c>
      <c r="H474" s="202">
        <v>502010404</v>
      </c>
      <c r="I474" s="203" t="s">
        <v>3127</v>
      </c>
      <c r="J474" s="204">
        <v>1789271.8</v>
      </c>
      <c r="K474" s="204">
        <v>22484</v>
      </c>
      <c r="L474" s="197">
        <v>1766787.8</v>
      </c>
      <c r="M474" s="197"/>
      <c r="N474" s="197"/>
      <c r="O474" s="227"/>
    </row>
    <row r="475" spans="2:15" x14ac:dyDescent="0.2">
      <c r="B475" s="196" t="s">
        <v>778</v>
      </c>
      <c r="C475" s="197" t="s">
        <v>2918</v>
      </c>
      <c r="D475" s="197" t="s">
        <v>2310</v>
      </c>
      <c r="E475" s="197" t="s">
        <v>2292</v>
      </c>
      <c r="F475" s="197" t="s">
        <v>2304</v>
      </c>
      <c r="G475" s="197" t="s">
        <v>2306</v>
      </c>
      <c r="H475" s="202" t="s">
        <v>3128</v>
      </c>
      <c r="I475" s="203" t="s">
        <v>3129</v>
      </c>
      <c r="J475" s="204">
        <v>1536.3</v>
      </c>
      <c r="K475" s="204">
        <v>0</v>
      </c>
      <c r="L475" s="197">
        <v>1536.3</v>
      </c>
      <c r="M475" s="197"/>
      <c r="N475" s="197"/>
      <c r="O475" s="227"/>
    </row>
    <row r="476" spans="2:15" x14ac:dyDescent="0.2">
      <c r="B476" s="196" t="s">
        <v>2037</v>
      </c>
      <c r="C476" s="197" t="s">
        <v>2918</v>
      </c>
      <c r="D476" s="197" t="s">
        <v>2310</v>
      </c>
      <c r="E476" s="197" t="s">
        <v>2292</v>
      </c>
      <c r="F476" s="197" t="s">
        <v>2306</v>
      </c>
      <c r="G476" s="197" t="s">
        <v>2289</v>
      </c>
      <c r="H476" s="202" t="s">
        <v>3130</v>
      </c>
      <c r="I476" s="203" t="s">
        <v>3131</v>
      </c>
      <c r="J476" s="204"/>
      <c r="K476" s="204"/>
      <c r="L476" s="197"/>
      <c r="M476" s="197"/>
      <c r="N476" s="197"/>
      <c r="O476" s="227"/>
    </row>
    <row r="477" spans="2:15" x14ac:dyDescent="0.2">
      <c r="B477" s="196" t="s">
        <v>780</v>
      </c>
      <c r="C477" s="197" t="s">
        <v>2918</v>
      </c>
      <c r="D477" s="197" t="s">
        <v>2310</v>
      </c>
      <c r="E477" s="197" t="s">
        <v>2292</v>
      </c>
      <c r="F477" s="197" t="s">
        <v>2306</v>
      </c>
      <c r="G477" s="197" t="s">
        <v>2292</v>
      </c>
      <c r="H477" s="202" t="s">
        <v>3132</v>
      </c>
      <c r="I477" s="203" t="s">
        <v>3133</v>
      </c>
      <c r="J477" s="204">
        <v>0</v>
      </c>
      <c r="K477" s="204">
        <v>0</v>
      </c>
      <c r="L477" s="197">
        <v>0</v>
      </c>
      <c r="M477" s="197"/>
      <c r="N477" s="197"/>
      <c r="O477" s="227"/>
    </row>
    <row r="478" spans="2:15" x14ac:dyDescent="0.2">
      <c r="B478" s="196" t="s">
        <v>782</v>
      </c>
      <c r="C478" s="197" t="s">
        <v>2918</v>
      </c>
      <c r="D478" s="197" t="s">
        <v>2310</v>
      </c>
      <c r="E478" s="197" t="s">
        <v>2292</v>
      </c>
      <c r="F478" s="197" t="s">
        <v>2306</v>
      </c>
      <c r="G478" s="197" t="s">
        <v>2310</v>
      </c>
      <c r="H478" s="202" t="s">
        <v>3134</v>
      </c>
      <c r="I478" s="203" t="s">
        <v>3135</v>
      </c>
      <c r="J478" s="204">
        <v>0</v>
      </c>
      <c r="K478" s="204">
        <v>0</v>
      </c>
      <c r="L478" s="197">
        <v>0</v>
      </c>
      <c r="M478" s="197"/>
      <c r="N478" s="197"/>
      <c r="O478" s="227"/>
    </row>
    <row r="479" spans="2:15" x14ac:dyDescent="0.2">
      <c r="B479" s="196" t="s">
        <v>784</v>
      </c>
      <c r="C479" s="197" t="s">
        <v>2918</v>
      </c>
      <c r="D479" s="197" t="s">
        <v>2310</v>
      </c>
      <c r="E479" s="197" t="s">
        <v>2292</v>
      </c>
      <c r="F479" s="197" t="s">
        <v>2306</v>
      </c>
      <c r="G479" s="197" t="s">
        <v>2301</v>
      </c>
      <c r="H479" s="202">
        <v>502010503</v>
      </c>
      <c r="I479" s="203" t="s">
        <v>3136</v>
      </c>
      <c r="J479" s="204">
        <v>82.94</v>
      </c>
      <c r="K479" s="204">
        <v>0</v>
      </c>
      <c r="L479" s="197">
        <v>82.94</v>
      </c>
      <c r="M479" s="197"/>
      <c r="N479" s="197"/>
      <c r="O479" s="227"/>
    </row>
    <row r="480" spans="2:15" x14ac:dyDescent="0.2">
      <c r="B480" s="196" t="s">
        <v>786</v>
      </c>
      <c r="C480" s="197" t="s">
        <v>2918</v>
      </c>
      <c r="D480" s="197" t="s">
        <v>2310</v>
      </c>
      <c r="E480" s="197" t="s">
        <v>2292</v>
      </c>
      <c r="F480" s="197" t="s">
        <v>2306</v>
      </c>
      <c r="G480" s="197" t="s">
        <v>2304</v>
      </c>
      <c r="H480" s="202">
        <v>502010504</v>
      </c>
      <c r="I480" s="203" t="s">
        <v>3137</v>
      </c>
      <c r="J480" s="204">
        <v>2189264.67</v>
      </c>
      <c r="K480" s="204">
        <v>21382.49</v>
      </c>
      <c r="L480" s="197">
        <v>2167882.1799999997</v>
      </c>
      <c r="M480" s="197"/>
      <c r="N480" s="197"/>
      <c r="O480" s="227"/>
    </row>
    <row r="481" spans="2:15" x14ac:dyDescent="0.2">
      <c r="B481" s="196" t="s">
        <v>2039</v>
      </c>
      <c r="C481" s="197" t="s">
        <v>2918</v>
      </c>
      <c r="D481" s="197" t="s">
        <v>2310</v>
      </c>
      <c r="E481" s="197" t="s">
        <v>2292</v>
      </c>
      <c r="F481" s="197" t="s">
        <v>2308</v>
      </c>
      <c r="G481" s="197" t="s">
        <v>2289</v>
      </c>
      <c r="H481" s="202" t="s">
        <v>3138</v>
      </c>
      <c r="I481" s="203" t="s">
        <v>3139</v>
      </c>
      <c r="J481" s="204"/>
      <c r="K481" s="204"/>
      <c r="L481" s="197"/>
      <c r="M481" s="197"/>
      <c r="N481" s="197"/>
      <c r="O481" s="227"/>
    </row>
    <row r="482" spans="2:15" x14ac:dyDescent="0.2">
      <c r="B482" s="196" t="s">
        <v>788</v>
      </c>
      <c r="C482" s="197" t="s">
        <v>2918</v>
      </c>
      <c r="D482" s="197" t="s">
        <v>2310</v>
      </c>
      <c r="E482" s="197" t="s">
        <v>2292</v>
      </c>
      <c r="F482" s="197" t="s">
        <v>2308</v>
      </c>
      <c r="G482" s="197" t="s">
        <v>2292</v>
      </c>
      <c r="H482" s="202" t="s">
        <v>3140</v>
      </c>
      <c r="I482" s="203" t="s">
        <v>3141</v>
      </c>
      <c r="J482" s="204">
        <v>0</v>
      </c>
      <c r="K482" s="204">
        <v>0</v>
      </c>
      <c r="L482" s="197">
        <v>0</v>
      </c>
      <c r="M482" s="197"/>
      <c r="N482" s="197"/>
      <c r="O482" s="227"/>
    </row>
    <row r="483" spans="2:15" x14ac:dyDescent="0.2">
      <c r="B483" s="196" t="s">
        <v>790</v>
      </c>
      <c r="C483" s="197" t="s">
        <v>2918</v>
      </c>
      <c r="D483" s="197" t="s">
        <v>2310</v>
      </c>
      <c r="E483" s="197" t="s">
        <v>2292</v>
      </c>
      <c r="F483" s="197" t="s">
        <v>2308</v>
      </c>
      <c r="G483" s="197" t="s">
        <v>2310</v>
      </c>
      <c r="H483" s="202" t="s">
        <v>3142</v>
      </c>
      <c r="I483" s="203" t="s">
        <v>3143</v>
      </c>
      <c r="J483" s="204">
        <v>0</v>
      </c>
      <c r="K483" s="204">
        <v>0</v>
      </c>
      <c r="L483" s="197">
        <v>0</v>
      </c>
      <c r="M483" s="197"/>
      <c r="N483" s="197"/>
      <c r="O483" s="227"/>
    </row>
    <row r="484" spans="2:15" x14ac:dyDescent="0.2">
      <c r="B484" s="196" t="s">
        <v>792</v>
      </c>
      <c r="C484" s="197" t="s">
        <v>2918</v>
      </c>
      <c r="D484" s="197" t="s">
        <v>2310</v>
      </c>
      <c r="E484" s="197" t="s">
        <v>2292</v>
      </c>
      <c r="F484" s="197" t="s">
        <v>2308</v>
      </c>
      <c r="G484" s="197" t="s">
        <v>2301</v>
      </c>
      <c r="H484" s="202" t="s">
        <v>3144</v>
      </c>
      <c r="I484" s="203" t="s">
        <v>3145</v>
      </c>
      <c r="J484" s="204">
        <v>0</v>
      </c>
      <c r="K484" s="204">
        <v>0</v>
      </c>
      <c r="L484" s="197">
        <v>0</v>
      </c>
      <c r="M484" s="197"/>
      <c r="N484" s="197"/>
      <c r="O484" s="227"/>
    </row>
    <row r="485" spans="2:15" x14ac:dyDescent="0.2">
      <c r="B485" s="196" t="s">
        <v>794</v>
      </c>
      <c r="C485" s="197" t="s">
        <v>2918</v>
      </c>
      <c r="D485" s="197" t="s">
        <v>2310</v>
      </c>
      <c r="E485" s="197" t="s">
        <v>2292</v>
      </c>
      <c r="F485" s="197" t="s">
        <v>2308</v>
      </c>
      <c r="G485" s="197" t="s">
        <v>2304</v>
      </c>
      <c r="H485" s="202">
        <v>502010604</v>
      </c>
      <c r="I485" s="203" t="s">
        <v>3146</v>
      </c>
      <c r="J485" s="204">
        <v>4135893.16</v>
      </c>
      <c r="K485" s="204">
        <v>480539.35</v>
      </c>
      <c r="L485" s="197">
        <v>3655353.81</v>
      </c>
      <c r="M485" s="197"/>
      <c r="N485" s="197"/>
      <c r="O485" s="227"/>
    </row>
    <row r="486" spans="2:15" x14ac:dyDescent="0.2">
      <c r="B486" s="196" t="s">
        <v>2041</v>
      </c>
      <c r="C486" s="197" t="s">
        <v>2918</v>
      </c>
      <c r="D486" s="197" t="s">
        <v>2310</v>
      </c>
      <c r="E486" s="197" t="s">
        <v>2292</v>
      </c>
      <c r="F486" s="197" t="s">
        <v>2369</v>
      </c>
      <c r="G486" s="197" t="s">
        <v>2289</v>
      </c>
      <c r="H486" s="202" t="s">
        <v>3147</v>
      </c>
      <c r="I486" s="203" t="s">
        <v>3148</v>
      </c>
      <c r="J486" s="204"/>
      <c r="K486" s="204"/>
      <c r="L486" s="197"/>
      <c r="M486" s="197"/>
      <c r="N486" s="197"/>
      <c r="O486" s="227"/>
    </row>
    <row r="487" spans="2:15" x14ac:dyDescent="0.2">
      <c r="B487" s="196" t="s">
        <v>796</v>
      </c>
      <c r="C487" s="197" t="s">
        <v>2918</v>
      </c>
      <c r="D487" s="197" t="s">
        <v>2310</v>
      </c>
      <c r="E487" s="197" t="s">
        <v>2292</v>
      </c>
      <c r="F487" s="197" t="s">
        <v>2369</v>
      </c>
      <c r="G487" s="197" t="s">
        <v>2292</v>
      </c>
      <c r="H487" s="202">
        <v>502010701</v>
      </c>
      <c r="I487" s="203" t="s">
        <v>3149</v>
      </c>
      <c r="J487" s="204">
        <v>37090381.640000001</v>
      </c>
      <c r="K487" s="204">
        <v>0</v>
      </c>
      <c r="L487" s="197">
        <v>37090381.640000001</v>
      </c>
      <c r="M487" s="197"/>
      <c r="N487" s="197"/>
      <c r="O487" s="227"/>
    </row>
    <row r="488" spans="2:15" x14ac:dyDescent="0.2">
      <c r="B488" s="196" t="s">
        <v>798</v>
      </c>
      <c r="C488" s="197" t="s">
        <v>2918</v>
      </c>
      <c r="D488" s="197" t="s">
        <v>2310</v>
      </c>
      <c r="E488" s="197" t="s">
        <v>2292</v>
      </c>
      <c r="F488" s="197" t="s">
        <v>2369</v>
      </c>
      <c r="G488" s="197" t="s">
        <v>2310</v>
      </c>
      <c r="H488" s="202">
        <v>502010702</v>
      </c>
      <c r="I488" s="203" t="s">
        <v>3150</v>
      </c>
      <c r="J488" s="204">
        <v>0</v>
      </c>
      <c r="K488" s="204">
        <v>0</v>
      </c>
      <c r="L488" s="197">
        <v>0</v>
      </c>
      <c r="M488" s="197"/>
      <c r="N488" s="197"/>
      <c r="O488" s="227"/>
    </row>
    <row r="489" spans="2:15" x14ac:dyDescent="0.2">
      <c r="B489" s="196" t="s">
        <v>800</v>
      </c>
      <c r="C489" s="197" t="s">
        <v>2918</v>
      </c>
      <c r="D489" s="197" t="s">
        <v>2310</v>
      </c>
      <c r="E489" s="197" t="s">
        <v>2292</v>
      </c>
      <c r="F489" s="197" t="s">
        <v>2369</v>
      </c>
      <c r="G489" s="197" t="s">
        <v>2301</v>
      </c>
      <c r="H489" s="202" t="s">
        <v>3151</v>
      </c>
      <c r="I489" s="203" t="s">
        <v>3152</v>
      </c>
      <c r="J489" s="204">
        <v>4453648.76</v>
      </c>
      <c r="K489" s="204">
        <v>0</v>
      </c>
      <c r="L489" s="197">
        <v>4453648.76</v>
      </c>
      <c r="M489" s="197"/>
      <c r="N489" s="197"/>
      <c r="O489" s="227"/>
    </row>
    <row r="490" spans="2:15" x14ac:dyDescent="0.2">
      <c r="B490" s="196" t="s">
        <v>802</v>
      </c>
      <c r="C490" s="197" t="s">
        <v>2918</v>
      </c>
      <c r="D490" s="197" t="s">
        <v>2310</v>
      </c>
      <c r="E490" s="197" t="s">
        <v>2292</v>
      </c>
      <c r="F490" s="197" t="s">
        <v>2369</v>
      </c>
      <c r="G490" s="197" t="s">
        <v>2304</v>
      </c>
      <c r="H490" s="202" t="s">
        <v>3153</v>
      </c>
      <c r="I490" s="203" t="s">
        <v>3154</v>
      </c>
      <c r="J490" s="204">
        <v>36172800.979999997</v>
      </c>
      <c r="K490" s="204">
        <v>0</v>
      </c>
      <c r="L490" s="197">
        <v>36172800.979999997</v>
      </c>
      <c r="M490" s="197"/>
      <c r="N490" s="197"/>
      <c r="O490" s="227"/>
    </row>
    <row r="491" spans="2:15" x14ac:dyDescent="0.2">
      <c r="B491" s="196" t="s">
        <v>804</v>
      </c>
      <c r="C491" s="197" t="s">
        <v>2918</v>
      </c>
      <c r="D491" s="197" t="s">
        <v>2310</v>
      </c>
      <c r="E491" s="197" t="s">
        <v>2292</v>
      </c>
      <c r="F491" s="197" t="s">
        <v>2369</v>
      </c>
      <c r="G491" s="197" t="s">
        <v>2306</v>
      </c>
      <c r="H491" s="202" t="s">
        <v>3155</v>
      </c>
      <c r="I491" s="203" t="s">
        <v>3156</v>
      </c>
      <c r="J491" s="204">
        <v>0</v>
      </c>
      <c r="K491" s="204">
        <v>0</v>
      </c>
      <c r="L491" s="197">
        <v>0</v>
      </c>
      <c r="M491" s="197"/>
      <c r="N491" s="197"/>
      <c r="O491" s="227"/>
    </row>
    <row r="492" spans="2:15" x14ac:dyDescent="0.2">
      <c r="B492" s="196" t="s">
        <v>806</v>
      </c>
      <c r="C492" s="197" t="s">
        <v>2918</v>
      </c>
      <c r="D492" s="197" t="s">
        <v>2310</v>
      </c>
      <c r="E492" s="197" t="s">
        <v>2292</v>
      </c>
      <c r="F492" s="197" t="s">
        <v>2369</v>
      </c>
      <c r="G492" s="197" t="s">
        <v>2308</v>
      </c>
      <c r="H492" s="202">
        <v>502010706</v>
      </c>
      <c r="I492" s="203" t="s">
        <v>3157</v>
      </c>
      <c r="J492" s="204">
        <v>29.28</v>
      </c>
      <c r="K492" s="204">
        <v>29.28</v>
      </c>
      <c r="L492" s="197">
        <v>0</v>
      </c>
      <c r="M492" s="197"/>
      <c r="N492" s="197"/>
      <c r="O492" s="227"/>
    </row>
    <row r="493" spans="2:15" x14ac:dyDescent="0.2">
      <c r="B493" s="196" t="s">
        <v>808</v>
      </c>
      <c r="C493" s="197" t="s">
        <v>2918</v>
      </c>
      <c r="D493" s="197" t="s">
        <v>2310</v>
      </c>
      <c r="E493" s="197" t="s">
        <v>2292</v>
      </c>
      <c r="F493" s="197" t="s">
        <v>2369</v>
      </c>
      <c r="G493" s="197" t="s">
        <v>2369</v>
      </c>
      <c r="H493" s="202" t="s">
        <v>3158</v>
      </c>
      <c r="I493" s="203" t="s">
        <v>3159</v>
      </c>
      <c r="J493" s="204">
        <v>0</v>
      </c>
      <c r="K493" s="204">
        <v>0</v>
      </c>
      <c r="L493" s="197">
        <v>0</v>
      </c>
      <c r="M493" s="197"/>
      <c r="N493" s="197"/>
      <c r="O493" s="227"/>
    </row>
    <row r="494" spans="2:15" x14ac:dyDescent="0.2">
      <c r="B494" s="196" t="s">
        <v>810</v>
      </c>
      <c r="C494" s="197" t="s">
        <v>2918</v>
      </c>
      <c r="D494" s="197" t="s">
        <v>2310</v>
      </c>
      <c r="E494" s="197" t="s">
        <v>2292</v>
      </c>
      <c r="F494" s="197" t="s">
        <v>2369</v>
      </c>
      <c r="G494" s="197" t="s">
        <v>2372</v>
      </c>
      <c r="H494" s="202" t="s">
        <v>3160</v>
      </c>
      <c r="I494" s="203" t="s">
        <v>3161</v>
      </c>
      <c r="J494" s="204">
        <v>0</v>
      </c>
      <c r="K494" s="204">
        <v>0</v>
      </c>
      <c r="L494" s="197">
        <v>0</v>
      </c>
      <c r="M494" s="197"/>
      <c r="N494" s="197"/>
      <c r="O494" s="227"/>
    </row>
    <row r="495" spans="2:15" x14ac:dyDescent="0.2">
      <c r="B495" s="196" t="s">
        <v>2045</v>
      </c>
      <c r="C495" s="197" t="s">
        <v>2918</v>
      </c>
      <c r="D495" s="197" t="s">
        <v>2310</v>
      </c>
      <c r="E495" s="197" t="s">
        <v>2292</v>
      </c>
      <c r="F495" s="197" t="s">
        <v>2372</v>
      </c>
      <c r="G495" s="197" t="s">
        <v>2289</v>
      </c>
      <c r="H495" s="202" t="s">
        <v>3162</v>
      </c>
      <c r="I495" s="203" t="s">
        <v>3163</v>
      </c>
      <c r="J495" s="204"/>
      <c r="K495" s="204"/>
      <c r="L495" s="197"/>
      <c r="M495" s="197"/>
      <c r="N495" s="197"/>
      <c r="O495" s="227"/>
    </row>
    <row r="496" spans="2:15" x14ac:dyDescent="0.2">
      <c r="B496" s="196" t="s">
        <v>812</v>
      </c>
      <c r="C496" s="197" t="s">
        <v>2918</v>
      </c>
      <c r="D496" s="197" t="s">
        <v>2310</v>
      </c>
      <c r="E496" s="197" t="s">
        <v>2292</v>
      </c>
      <c r="F496" s="197" t="s">
        <v>2372</v>
      </c>
      <c r="G496" s="197" t="s">
        <v>2292</v>
      </c>
      <c r="H496" s="202" t="s">
        <v>3164</v>
      </c>
      <c r="I496" s="203" t="s">
        <v>3165</v>
      </c>
      <c r="J496" s="204">
        <v>1233435</v>
      </c>
      <c r="K496" s="204">
        <v>0</v>
      </c>
      <c r="L496" s="197">
        <v>1233435</v>
      </c>
      <c r="M496" s="197"/>
      <c r="N496" s="197"/>
      <c r="O496" s="227"/>
    </row>
    <row r="497" spans="2:15" x14ac:dyDescent="0.2">
      <c r="B497" s="196" t="s">
        <v>814</v>
      </c>
      <c r="C497" s="197" t="s">
        <v>2918</v>
      </c>
      <c r="D497" s="197" t="s">
        <v>2310</v>
      </c>
      <c r="E497" s="197" t="s">
        <v>2292</v>
      </c>
      <c r="F497" s="197" t="s">
        <v>2372</v>
      </c>
      <c r="G497" s="197" t="s">
        <v>2310</v>
      </c>
      <c r="H497" s="202" t="s">
        <v>3166</v>
      </c>
      <c r="I497" s="203" t="s">
        <v>3167</v>
      </c>
      <c r="J497" s="204">
        <v>0</v>
      </c>
      <c r="K497" s="204">
        <v>0</v>
      </c>
      <c r="L497" s="197">
        <v>0</v>
      </c>
      <c r="M497" s="197"/>
      <c r="N497" s="197"/>
      <c r="O497" s="227"/>
    </row>
    <row r="498" spans="2:15" x14ac:dyDescent="0.2">
      <c r="B498" s="196" t="s">
        <v>816</v>
      </c>
      <c r="C498" s="197" t="s">
        <v>2918</v>
      </c>
      <c r="D498" s="197" t="s">
        <v>2310</v>
      </c>
      <c r="E498" s="197" t="s">
        <v>2292</v>
      </c>
      <c r="F498" s="197" t="s">
        <v>2372</v>
      </c>
      <c r="G498" s="197" t="s">
        <v>2301</v>
      </c>
      <c r="H498" s="202" t="s">
        <v>3168</v>
      </c>
      <c r="I498" s="203" t="s">
        <v>3169</v>
      </c>
      <c r="J498" s="204">
        <v>0</v>
      </c>
      <c r="K498" s="204">
        <v>0</v>
      </c>
      <c r="L498" s="197">
        <v>0</v>
      </c>
      <c r="M498" s="197"/>
      <c r="N498" s="197"/>
      <c r="O498" s="227"/>
    </row>
    <row r="499" spans="2:15" x14ac:dyDescent="0.2">
      <c r="B499" s="196" t="s">
        <v>818</v>
      </c>
      <c r="C499" s="197" t="s">
        <v>2918</v>
      </c>
      <c r="D499" s="197" t="s">
        <v>2310</v>
      </c>
      <c r="E499" s="197" t="s">
        <v>2292</v>
      </c>
      <c r="F499" s="197" t="s">
        <v>2372</v>
      </c>
      <c r="G499" s="197" t="s">
        <v>2304</v>
      </c>
      <c r="H499" s="202">
        <v>502010804</v>
      </c>
      <c r="I499" s="203" t="s">
        <v>3170</v>
      </c>
      <c r="J499" s="204">
        <v>3540879</v>
      </c>
      <c r="K499" s="204">
        <v>0</v>
      </c>
      <c r="L499" s="197">
        <v>3540879</v>
      </c>
      <c r="M499" s="197"/>
      <c r="N499" s="197"/>
      <c r="O499" s="227"/>
    </row>
    <row r="500" spans="2:15" x14ac:dyDescent="0.2">
      <c r="B500" s="196" t="s">
        <v>820</v>
      </c>
      <c r="C500" s="197" t="s">
        <v>2918</v>
      </c>
      <c r="D500" s="197" t="s">
        <v>2310</v>
      </c>
      <c r="E500" s="197" t="s">
        <v>2292</v>
      </c>
      <c r="F500" s="197" t="s">
        <v>2372</v>
      </c>
      <c r="G500" s="197" t="s">
        <v>2306</v>
      </c>
      <c r="H500" s="202" t="s">
        <v>3171</v>
      </c>
      <c r="I500" s="203" t="s">
        <v>3172</v>
      </c>
      <c r="J500" s="204">
        <v>191375.1</v>
      </c>
      <c r="K500" s="204">
        <v>0</v>
      </c>
      <c r="L500" s="197">
        <v>191375.1</v>
      </c>
      <c r="M500" s="197"/>
      <c r="N500" s="197"/>
      <c r="O500" s="227"/>
    </row>
    <row r="501" spans="2:15" x14ac:dyDescent="0.2">
      <c r="B501" s="196" t="s">
        <v>2047</v>
      </c>
      <c r="C501" s="197" t="s">
        <v>2918</v>
      </c>
      <c r="D501" s="197" t="s">
        <v>2310</v>
      </c>
      <c r="E501" s="197" t="s">
        <v>2292</v>
      </c>
      <c r="F501" s="197" t="s">
        <v>2325</v>
      </c>
      <c r="G501" s="197" t="s">
        <v>2289</v>
      </c>
      <c r="H501" s="202" t="s">
        <v>3173</v>
      </c>
      <c r="I501" s="203" t="s">
        <v>3174</v>
      </c>
      <c r="J501" s="204"/>
      <c r="K501" s="204"/>
      <c r="L501" s="197"/>
      <c r="M501" s="197"/>
      <c r="N501" s="197"/>
      <c r="O501" s="227"/>
    </row>
    <row r="502" spans="2:15" x14ac:dyDescent="0.2">
      <c r="B502" s="196" t="s">
        <v>822</v>
      </c>
      <c r="C502" s="197" t="s">
        <v>2918</v>
      </c>
      <c r="D502" s="197" t="s">
        <v>2310</v>
      </c>
      <c r="E502" s="197" t="s">
        <v>2292</v>
      </c>
      <c r="F502" s="197" t="s">
        <v>2325</v>
      </c>
      <c r="G502" s="197" t="s">
        <v>2292</v>
      </c>
      <c r="H502" s="202" t="s">
        <v>3175</v>
      </c>
      <c r="I502" s="203" t="s">
        <v>3176</v>
      </c>
      <c r="J502" s="204">
        <v>13930042</v>
      </c>
      <c r="K502" s="204">
        <v>0</v>
      </c>
      <c r="L502" s="197">
        <v>13930042</v>
      </c>
      <c r="M502" s="197"/>
      <c r="N502" s="197"/>
      <c r="O502" s="227"/>
    </row>
    <row r="503" spans="2:15" x14ac:dyDescent="0.2">
      <c r="B503" s="196" t="s">
        <v>824</v>
      </c>
      <c r="C503" s="197" t="s">
        <v>2918</v>
      </c>
      <c r="D503" s="197" t="s">
        <v>2310</v>
      </c>
      <c r="E503" s="197" t="s">
        <v>2292</v>
      </c>
      <c r="F503" s="197" t="s">
        <v>2325</v>
      </c>
      <c r="G503" s="197" t="s">
        <v>2310</v>
      </c>
      <c r="H503" s="202" t="s">
        <v>3177</v>
      </c>
      <c r="I503" s="203" t="s">
        <v>3178</v>
      </c>
      <c r="J503" s="204">
        <v>0</v>
      </c>
      <c r="K503" s="204">
        <v>0</v>
      </c>
      <c r="L503" s="197">
        <v>0</v>
      </c>
      <c r="M503" s="197"/>
      <c r="N503" s="197"/>
      <c r="O503" s="227"/>
    </row>
    <row r="504" spans="2:15" x14ac:dyDescent="0.2">
      <c r="B504" s="196" t="s">
        <v>826</v>
      </c>
      <c r="C504" s="197" t="s">
        <v>2918</v>
      </c>
      <c r="D504" s="197" t="s">
        <v>2310</v>
      </c>
      <c r="E504" s="197" t="s">
        <v>2292</v>
      </c>
      <c r="F504" s="197" t="s">
        <v>2325</v>
      </c>
      <c r="G504" s="197" t="s">
        <v>2301</v>
      </c>
      <c r="H504" s="202" t="s">
        <v>3179</v>
      </c>
      <c r="I504" s="203" t="s">
        <v>3180</v>
      </c>
      <c r="J504" s="204">
        <v>629461.77</v>
      </c>
      <c r="K504" s="204">
        <v>0</v>
      </c>
      <c r="L504" s="197">
        <v>629461.77</v>
      </c>
      <c r="M504" s="197"/>
      <c r="N504" s="197"/>
      <c r="O504" s="227"/>
    </row>
    <row r="505" spans="2:15" x14ac:dyDescent="0.2">
      <c r="B505" s="196" t="s">
        <v>828</v>
      </c>
      <c r="C505" s="197" t="s">
        <v>2918</v>
      </c>
      <c r="D505" s="197" t="s">
        <v>2310</v>
      </c>
      <c r="E505" s="197" t="s">
        <v>2292</v>
      </c>
      <c r="F505" s="197" t="s">
        <v>2325</v>
      </c>
      <c r="G505" s="197" t="s">
        <v>2304</v>
      </c>
      <c r="H505" s="202" t="s">
        <v>3181</v>
      </c>
      <c r="I505" s="203" t="s">
        <v>3182</v>
      </c>
      <c r="J505" s="204">
        <v>0</v>
      </c>
      <c r="K505" s="204">
        <v>0</v>
      </c>
      <c r="L505" s="197">
        <v>0</v>
      </c>
      <c r="M505" s="197"/>
      <c r="N505" s="197"/>
      <c r="O505" s="227"/>
    </row>
    <row r="506" spans="2:15" x14ac:dyDescent="0.2">
      <c r="B506" s="196" t="s">
        <v>828</v>
      </c>
      <c r="C506" s="197" t="s">
        <v>2918</v>
      </c>
      <c r="D506" s="197" t="s">
        <v>2310</v>
      </c>
      <c r="E506" s="197" t="s">
        <v>2292</v>
      </c>
      <c r="F506" s="197" t="s">
        <v>2325</v>
      </c>
      <c r="G506" s="197" t="s">
        <v>2306</v>
      </c>
      <c r="H506" s="202" t="s">
        <v>3183</v>
      </c>
      <c r="I506" s="203" t="s">
        <v>3184</v>
      </c>
      <c r="J506" s="204">
        <v>1293337.48</v>
      </c>
      <c r="K506" s="204">
        <v>45018.19</v>
      </c>
      <c r="L506" s="197">
        <v>1248319.29</v>
      </c>
      <c r="M506" s="197"/>
      <c r="N506" s="197"/>
      <c r="O506" s="227"/>
    </row>
    <row r="507" spans="2:15" x14ac:dyDescent="0.2">
      <c r="B507" s="196" t="s">
        <v>830</v>
      </c>
      <c r="C507" s="197" t="s">
        <v>2918</v>
      </c>
      <c r="D507" s="197" t="s">
        <v>2310</v>
      </c>
      <c r="E507" s="197" t="s">
        <v>2292</v>
      </c>
      <c r="F507" s="197" t="s">
        <v>2325</v>
      </c>
      <c r="G507" s="197" t="s">
        <v>2308</v>
      </c>
      <c r="H507" s="202" t="s">
        <v>3185</v>
      </c>
      <c r="I507" s="203" t="s">
        <v>3186</v>
      </c>
      <c r="J507" s="204">
        <v>0</v>
      </c>
      <c r="K507" s="204">
        <v>0</v>
      </c>
      <c r="L507" s="197">
        <v>0</v>
      </c>
      <c r="M507" s="197"/>
      <c r="N507" s="197"/>
      <c r="O507" s="227"/>
    </row>
    <row r="508" spans="2:15" x14ac:dyDescent="0.2">
      <c r="B508" s="196" t="s">
        <v>832</v>
      </c>
      <c r="C508" s="197" t="s">
        <v>2918</v>
      </c>
      <c r="D508" s="197" t="s">
        <v>2310</v>
      </c>
      <c r="E508" s="197" t="s">
        <v>2292</v>
      </c>
      <c r="F508" s="197" t="s">
        <v>2325</v>
      </c>
      <c r="G508" s="197" t="s">
        <v>2369</v>
      </c>
      <c r="H508" s="202" t="s">
        <v>3187</v>
      </c>
      <c r="I508" s="203" t="s">
        <v>3188</v>
      </c>
      <c r="J508" s="204">
        <v>0</v>
      </c>
      <c r="K508" s="204">
        <v>0</v>
      </c>
      <c r="L508" s="197">
        <v>0</v>
      </c>
      <c r="M508" s="197"/>
      <c r="N508" s="197"/>
      <c r="O508" s="227"/>
    </row>
    <row r="509" spans="2:15" x14ac:dyDescent="0.2">
      <c r="B509" s="196" t="s">
        <v>2049</v>
      </c>
      <c r="C509" s="197" t="s">
        <v>2918</v>
      </c>
      <c r="D509" s="197" t="s">
        <v>2310</v>
      </c>
      <c r="E509" s="197" t="s">
        <v>2292</v>
      </c>
      <c r="F509" s="197" t="s">
        <v>2328</v>
      </c>
      <c r="G509" s="197" t="s">
        <v>2289</v>
      </c>
      <c r="H509" s="202" t="s">
        <v>3189</v>
      </c>
      <c r="I509" s="203" t="s">
        <v>3190</v>
      </c>
      <c r="J509" s="204"/>
      <c r="K509" s="204"/>
      <c r="L509" s="197"/>
      <c r="M509" s="197"/>
      <c r="N509" s="197"/>
      <c r="O509" s="227"/>
    </row>
    <row r="510" spans="2:15" x14ac:dyDescent="0.2">
      <c r="B510" s="196" t="s">
        <v>834</v>
      </c>
      <c r="C510" s="197" t="s">
        <v>2918</v>
      </c>
      <c r="D510" s="197" t="s">
        <v>2310</v>
      </c>
      <c r="E510" s="197" t="s">
        <v>2292</v>
      </c>
      <c r="F510" s="197" t="s">
        <v>2328</v>
      </c>
      <c r="G510" s="197" t="s">
        <v>2292</v>
      </c>
      <c r="H510" s="202" t="s">
        <v>3191</v>
      </c>
      <c r="I510" s="203" t="s">
        <v>3192</v>
      </c>
      <c r="J510" s="204">
        <v>28923</v>
      </c>
      <c r="K510" s="204">
        <v>0</v>
      </c>
      <c r="L510" s="197">
        <v>28923</v>
      </c>
      <c r="M510" s="197"/>
      <c r="N510" s="197"/>
      <c r="O510" s="227"/>
    </row>
    <row r="511" spans="2:15" x14ac:dyDescent="0.2">
      <c r="B511" s="196" t="s">
        <v>836</v>
      </c>
      <c r="C511" s="197" t="s">
        <v>2918</v>
      </c>
      <c r="D511" s="197" t="s">
        <v>2310</v>
      </c>
      <c r="E511" s="197" t="s">
        <v>2292</v>
      </c>
      <c r="F511" s="197" t="s">
        <v>2328</v>
      </c>
      <c r="G511" s="197" t="s">
        <v>2310</v>
      </c>
      <c r="H511" s="202" t="s">
        <v>3193</v>
      </c>
      <c r="I511" s="203" t="s">
        <v>3194</v>
      </c>
      <c r="J511" s="204">
        <v>0</v>
      </c>
      <c r="K511" s="204">
        <v>0</v>
      </c>
      <c r="L511" s="197">
        <v>0</v>
      </c>
      <c r="M511" s="197"/>
      <c r="N511" s="197"/>
      <c r="O511" s="227"/>
    </row>
    <row r="512" spans="2:15" x14ac:dyDescent="0.2">
      <c r="B512" s="196" t="s">
        <v>838</v>
      </c>
      <c r="C512" s="197" t="s">
        <v>2918</v>
      </c>
      <c r="D512" s="197" t="s">
        <v>2310</v>
      </c>
      <c r="E512" s="197" t="s">
        <v>2292</v>
      </c>
      <c r="F512" s="197" t="s">
        <v>2328</v>
      </c>
      <c r="G512" s="197" t="s">
        <v>2301</v>
      </c>
      <c r="H512" s="202" t="s">
        <v>3195</v>
      </c>
      <c r="I512" s="203" t="s">
        <v>3196</v>
      </c>
      <c r="J512" s="204">
        <v>12656.46</v>
      </c>
      <c r="K512" s="204">
        <v>0</v>
      </c>
      <c r="L512" s="197">
        <v>12656.46</v>
      </c>
      <c r="M512" s="197"/>
      <c r="N512" s="197"/>
      <c r="O512" s="227"/>
    </row>
    <row r="513" spans="2:15" x14ac:dyDescent="0.2">
      <c r="B513" s="196" t="s">
        <v>840</v>
      </c>
      <c r="C513" s="197" t="s">
        <v>2918</v>
      </c>
      <c r="D513" s="197" t="s">
        <v>2310</v>
      </c>
      <c r="E513" s="197" t="s">
        <v>2292</v>
      </c>
      <c r="F513" s="197" t="s">
        <v>2328</v>
      </c>
      <c r="G513" s="197" t="s">
        <v>2304</v>
      </c>
      <c r="H513" s="202" t="s">
        <v>3197</v>
      </c>
      <c r="I513" s="203" t="s">
        <v>3198</v>
      </c>
      <c r="J513" s="204">
        <v>0</v>
      </c>
      <c r="K513" s="204">
        <v>0</v>
      </c>
      <c r="L513" s="197">
        <v>0</v>
      </c>
      <c r="M513" s="197"/>
      <c r="N513" s="197"/>
      <c r="O513" s="227"/>
    </row>
    <row r="514" spans="2:15" x14ac:dyDescent="0.2">
      <c r="B514" s="196" t="s">
        <v>842</v>
      </c>
      <c r="C514" s="197" t="s">
        <v>2918</v>
      </c>
      <c r="D514" s="197" t="s">
        <v>2310</v>
      </c>
      <c r="E514" s="197" t="s">
        <v>2292</v>
      </c>
      <c r="F514" s="197" t="s">
        <v>2328</v>
      </c>
      <c r="G514" s="197" t="s">
        <v>2306</v>
      </c>
      <c r="H514" s="202" t="s">
        <v>3199</v>
      </c>
      <c r="I514" s="203" t="s">
        <v>3200</v>
      </c>
      <c r="J514" s="204">
        <v>0</v>
      </c>
      <c r="K514" s="204">
        <v>0</v>
      </c>
      <c r="L514" s="197">
        <v>0</v>
      </c>
      <c r="M514" s="197"/>
      <c r="N514" s="197"/>
      <c r="O514" s="227"/>
    </row>
    <row r="515" spans="2:15" x14ac:dyDescent="0.2">
      <c r="B515" s="196" t="s">
        <v>264</v>
      </c>
      <c r="C515" s="197" t="s">
        <v>2918</v>
      </c>
      <c r="D515" s="197" t="s">
        <v>2310</v>
      </c>
      <c r="E515" s="197" t="s">
        <v>2292</v>
      </c>
      <c r="F515" s="197" t="s">
        <v>2331</v>
      </c>
      <c r="G515" s="197" t="s">
        <v>2289</v>
      </c>
      <c r="H515" s="202" t="s">
        <v>3201</v>
      </c>
      <c r="I515" s="203" t="s">
        <v>3202</v>
      </c>
      <c r="J515" s="204"/>
      <c r="K515" s="204"/>
      <c r="L515" s="197"/>
      <c r="M515" s="197"/>
      <c r="N515" s="197"/>
      <c r="O515" s="227"/>
    </row>
    <row r="516" spans="2:15" x14ac:dyDescent="0.2">
      <c r="B516" s="196" t="s">
        <v>844</v>
      </c>
      <c r="C516" s="197" t="s">
        <v>2918</v>
      </c>
      <c r="D516" s="197" t="s">
        <v>2310</v>
      </c>
      <c r="E516" s="197" t="s">
        <v>2292</v>
      </c>
      <c r="F516" s="197" t="s">
        <v>2331</v>
      </c>
      <c r="G516" s="197" t="s">
        <v>2292</v>
      </c>
      <c r="H516" s="202" t="s">
        <v>3203</v>
      </c>
      <c r="I516" s="203" t="s">
        <v>3204</v>
      </c>
      <c r="J516" s="204">
        <v>0</v>
      </c>
      <c r="K516" s="204">
        <v>0</v>
      </c>
      <c r="L516" s="197">
        <v>0</v>
      </c>
      <c r="M516" s="197"/>
      <c r="N516" s="197"/>
      <c r="O516" s="227"/>
    </row>
    <row r="517" spans="2:15" x14ac:dyDescent="0.2">
      <c r="B517" s="196" t="s">
        <v>846</v>
      </c>
      <c r="C517" s="197" t="s">
        <v>2918</v>
      </c>
      <c r="D517" s="197" t="s">
        <v>2310</v>
      </c>
      <c r="E517" s="197" t="s">
        <v>2292</v>
      </c>
      <c r="F517" s="197" t="s">
        <v>2331</v>
      </c>
      <c r="G517" s="197" t="s">
        <v>2310</v>
      </c>
      <c r="H517" s="202" t="s">
        <v>3205</v>
      </c>
      <c r="I517" s="203" t="s">
        <v>3206</v>
      </c>
      <c r="J517" s="204">
        <v>0</v>
      </c>
      <c r="K517" s="204">
        <v>0</v>
      </c>
      <c r="L517" s="197">
        <v>0</v>
      </c>
      <c r="M517" s="197"/>
      <c r="N517" s="197"/>
      <c r="O517" s="227"/>
    </row>
    <row r="518" spans="2:15" x14ac:dyDescent="0.2">
      <c r="B518" s="196" t="s">
        <v>848</v>
      </c>
      <c r="C518" s="197" t="s">
        <v>2918</v>
      </c>
      <c r="D518" s="197" t="s">
        <v>2310</v>
      </c>
      <c r="E518" s="197" t="s">
        <v>2292</v>
      </c>
      <c r="F518" s="197" t="s">
        <v>2331</v>
      </c>
      <c r="G518" s="197" t="s">
        <v>2301</v>
      </c>
      <c r="H518" s="202" t="s">
        <v>3207</v>
      </c>
      <c r="I518" s="203" t="s">
        <v>3208</v>
      </c>
      <c r="J518" s="204">
        <v>65180.23</v>
      </c>
      <c r="K518" s="204">
        <v>0</v>
      </c>
      <c r="L518" s="197">
        <v>65180.23</v>
      </c>
      <c r="M518" s="197"/>
      <c r="N518" s="197"/>
      <c r="O518" s="227"/>
    </row>
    <row r="519" spans="2:15" x14ac:dyDescent="0.2">
      <c r="B519" s="196" t="s">
        <v>850</v>
      </c>
      <c r="C519" s="197" t="s">
        <v>2918</v>
      </c>
      <c r="D519" s="197" t="s">
        <v>2310</v>
      </c>
      <c r="E519" s="197" t="s">
        <v>2292</v>
      </c>
      <c r="F519" s="197" t="s">
        <v>2331</v>
      </c>
      <c r="G519" s="197" t="s">
        <v>2304</v>
      </c>
      <c r="H519" s="202" t="s">
        <v>3209</v>
      </c>
      <c r="I519" s="203" t="s">
        <v>3210</v>
      </c>
      <c r="J519" s="204">
        <v>787793.33</v>
      </c>
      <c r="K519" s="204">
        <v>1768.52</v>
      </c>
      <c r="L519" s="197">
        <v>786024.80999999994</v>
      </c>
      <c r="M519" s="197"/>
      <c r="N519" s="197"/>
      <c r="O519" s="227"/>
    </row>
    <row r="520" spans="2:15" x14ac:dyDescent="0.2">
      <c r="B520" s="196" t="s">
        <v>850</v>
      </c>
      <c r="C520" s="197" t="s">
        <v>2918</v>
      </c>
      <c r="D520" s="197" t="s">
        <v>2310</v>
      </c>
      <c r="E520" s="197" t="s">
        <v>2292</v>
      </c>
      <c r="F520" s="197" t="s">
        <v>2331</v>
      </c>
      <c r="G520" s="197" t="s">
        <v>2306</v>
      </c>
      <c r="H520" s="202" t="s">
        <v>3211</v>
      </c>
      <c r="I520" s="203" t="s">
        <v>3212</v>
      </c>
      <c r="J520" s="204">
        <v>35468.199999999997</v>
      </c>
      <c r="K520" s="204">
        <v>0</v>
      </c>
      <c r="L520" s="197">
        <v>35468.199999999997</v>
      </c>
      <c r="M520" s="197"/>
      <c r="N520" s="197"/>
      <c r="O520" s="227"/>
    </row>
    <row r="521" spans="2:15" x14ac:dyDescent="0.2">
      <c r="B521" s="196" t="s">
        <v>850</v>
      </c>
      <c r="C521" s="197" t="s">
        <v>2918</v>
      </c>
      <c r="D521" s="197" t="s">
        <v>2310</v>
      </c>
      <c r="E521" s="197" t="s">
        <v>2292</v>
      </c>
      <c r="F521" s="197" t="s">
        <v>2331</v>
      </c>
      <c r="G521" s="197" t="s">
        <v>2308</v>
      </c>
      <c r="H521" s="202" t="s">
        <v>3213</v>
      </c>
      <c r="I521" s="203" t="s">
        <v>3214</v>
      </c>
      <c r="J521" s="204">
        <v>0</v>
      </c>
      <c r="K521" s="204">
        <v>0</v>
      </c>
      <c r="L521" s="197">
        <v>0</v>
      </c>
      <c r="M521" s="197"/>
      <c r="N521" s="197"/>
      <c r="O521" s="227"/>
    </row>
    <row r="522" spans="2:15" x14ac:dyDescent="0.2">
      <c r="B522" s="196" t="s">
        <v>850</v>
      </c>
      <c r="C522" s="197" t="s">
        <v>2918</v>
      </c>
      <c r="D522" s="197" t="s">
        <v>2310</v>
      </c>
      <c r="E522" s="197" t="s">
        <v>2292</v>
      </c>
      <c r="F522" s="197" t="s">
        <v>2331</v>
      </c>
      <c r="G522" s="197" t="s">
        <v>2369</v>
      </c>
      <c r="H522" s="202" t="s">
        <v>3215</v>
      </c>
      <c r="I522" s="203" t="s">
        <v>3216</v>
      </c>
      <c r="J522" s="204">
        <v>2091.6</v>
      </c>
      <c r="K522" s="204">
        <v>0</v>
      </c>
      <c r="L522" s="197">
        <v>2091.6</v>
      </c>
      <c r="M522" s="197"/>
      <c r="N522" s="197"/>
      <c r="O522" s="227"/>
    </row>
    <row r="523" spans="2:15" x14ac:dyDescent="0.2">
      <c r="B523" s="196" t="s">
        <v>2052</v>
      </c>
      <c r="C523" s="197" t="s">
        <v>2918</v>
      </c>
      <c r="D523" s="197" t="s">
        <v>2310</v>
      </c>
      <c r="E523" s="197" t="s">
        <v>2292</v>
      </c>
      <c r="F523" s="197" t="s">
        <v>2354</v>
      </c>
      <c r="G523" s="197" t="s">
        <v>2289</v>
      </c>
      <c r="H523" s="202" t="s">
        <v>3217</v>
      </c>
      <c r="I523" s="203" t="s">
        <v>3218</v>
      </c>
      <c r="J523" s="204"/>
      <c r="K523" s="204"/>
      <c r="L523" s="197"/>
      <c r="M523" s="197"/>
      <c r="N523" s="197"/>
      <c r="O523" s="227"/>
    </row>
    <row r="524" spans="2:15" x14ac:dyDescent="0.2">
      <c r="B524" s="196" t="s">
        <v>854</v>
      </c>
      <c r="C524" s="197" t="s">
        <v>2918</v>
      </c>
      <c r="D524" s="197" t="s">
        <v>2310</v>
      </c>
      <c r="E524" s="197" t="s">
        <v>2292</v>
      </c>
      <c r="F524" s="197" t="s">
        <v>2354</v>
      </c>
      <c r="G524" s="197" t="s">
        <v>2292</v>
      </c>
      <c r="H524" s="202" t="s">
        <v>3219</v>
      </c>
      <c r="I524" s="203" t="s">
        <v>3220</v>
      </c>
      <c r="J524" s="204">
        <v>117501.8</v>
      </c>
      <c r="K524" s="204">
        <v>0</v>
      </c>
      <c r="L524" s="197">
        <v>117501.8</v>
      </c>
      <c r="M524" s="197"/>
      <c r="N524" s="197"/>
      <c r="O524" s="227"/>
    </row>
    <row r="525" spans="2:15" x14ac:dyDescent="0.2">
      <c r="B525" s="196" t="s">
        <v>856</v>
      </c>
      <c r="C525" s="197" t="s">
        <v>2918</v>
      </c>
      <c r="D525" s="197" t="s">
        <v>2310</v>
      </c>
      <c r="E525" s="197" t="s">
        <v>2292</v>
      </c>
      <c r="F525" s="197" t="s">
        <v>2354</v>
      </c>
      <c r="G525" s="197" t="s">
        <v>2310</v>
      </c>
      <c r="H525" s="202" t="s">
        <v>3221</v>
      </c>
      <c r="I525" s="203" t="s">
        <v>3222</v>
      </c>
      <c r="J525" s="204">
        <v>0</v>
      </c>
      <c r="K525" s="204">
        <v>0</v>
      </c>
      <c r="L525" s="197">
        <v>0</v>
      </c>
      <c r="M525" s="197"/>
      <c r="N525" s="197"/>
      <c r="O525" s="227"/>
    </row>
    <row r="526" spans="2:15" x14ac:dyDescent="0.2">
      <c r="B526" s="196" t="s">
        <v>858</v>
      </c>
      <c r="C526" s="197" t="s">
        <v>2918</v>
      </c>
      <c r="D526" s="197" t="s">
        <v>2310</v>
      </c>
      <c r="E526" s="197" t="s">
        <v>2292</v>
      </c>
      <c r="F526" s="197" t="s">
        <v>2354</v>
      </c>
      <c r="G526" s="197" t="s">
        <v>2566</v>
      </c>
      <c r="H526" s="202">
        <v>502011226</v>
      </c>
      <c r="I526" s="203" t="s">
        <v>3223</v>
      </c>
      <c r="J526" s="204">
        <v>0</v>
      </c>
      <c r="K526" s="204">
        <v>0</v>
      </c>
      <c r="L526" s="197">
        <v>0</v>
      </c>
      <c r="M526" s="197"/>
      <c r="N526" s="197"/>
      <c r="O526" s="227"/>
    </row>
    <row r="527" spans="2:15" x14ac:dyDescent="0.2">
      <c r="B527" s="196" t="s">
        <v>860</v>
      </c>
      <c r="C527" s="197" t="s">
        <v>2918</v>
      </c>
      <c r="D527" s="197" t="s">
        <v>2310</v>
      </c>
      <c r="E527" s="197" t="s">
        <v>2292</v>
      </c>
      <c r="F527" s="197" t="s">
        <v>2354</v>
      </c>
      <c r="G527" s="197" t="s">
        <v>2301</v>
      </c>
      <c r="H527" s="202">
        <v>502011203</v>
      </c>
      <c r="I527" s="203" t="s">
        <v>3224</v>
      </c>
      <c r="J527" s="204">
        <v>0</v>
      </c>
      <c r="K527" s="204">
        <v>0</v>
      </c>
      <c r="L527" s="197">
        <v>0</v>
      </c>
      <c r="M527" s="197"/>
      <c r="N527" s="197"/>
      <c r="O527" s="227"/>
    </row>
    <row r="528" spans="2:15" x14ac:dyDescent="0.2">
      <c r="B528" s="196" t="s">
        <v>862</v>
      </c>
      <c r="C528" s="197" t="s">
        <v>2918</v>
      </c>
      <c r="D528" s="197" t="s">
        <v>2310</v>
      </c>
      <c r="E528" s="197" t="s">
        <v>2292</v>
      </c>
      <c r="F528" s="197" t="s">
        <v>2354</v>
      </c>
      <c r="G528" s="197" t="s">
        <v>2304</v>
      </c>
      <c r="H528" s="202" t="s">
        <v>3225</v>
      </c>
      <c r="I528" s="203" t="s">
        <v>3226</v>
      </c>
      <c r="J528" s="204">
        <v>3252845.14</v>
      </c>
      <c r="K528" s="204">
        <v>350024.71</v>
      </c>
      <c r="L528" s="197">
        <v>2902820.43</v>
      </c>
      <c r="M528" s="197"/>
      <c r="N528" s="197"/>
      <c r="O528" s="227"/>
    </row>
    <row r="529" spans="2:15" x14ac:dyDescent="0.2">
      <c r="B529" s="196" t="s">
        <v>864</v>
      </c>
      <c r="C529" s="197" t="s">
        <v>2918</v>
      </c>
      <c r="D529" s="197" t="s">
        <v>2310</v>
      </c>
      <c r="E529" s="197" t="s">
        <v>2292</v>
      </c>
      <c r="F529" s="197" t="s">
        <v>2354</v>
      </c>
      <c r="G529" s="197" t="s">
        <v>2306</v>
      </c>
      <c r="H529" s="202" t="s">
        <v>3227</v>
      </c>
      <c r="I529" s="203" t="s">
        <v>3228</v>
      </c>
      <c r="J529" s="204">
        <v>0</v>
      </c>
      <c r="K529" s="204">
        <v>0</v>
      </c>
      <c r="L529" s="197">
        <v>0</v>
      </c>
      <c r="M529" s="197"/>
      <c r="N529" s="197"/>
      <c r="O529" s="227"/>
    </row>
    <row r="530" spans="2:15" x14ac:dyDescent="0.2">
      <c r="B530" s="196" t="s">
        <v>854</v>
      </c>
      <c r="C530" s="197" t="s">
        <v>2918</v>
      </c>
      <c r="D530" s="197" t="s">
        <v>2310</v>
      </c>
      <c r="E530" s="197" t="s">
        <v>2292</v>
      </c>
      <c r="F530" s="197" t="s">
        <v>2354</v>
      </c>
      <c r="G530" s="197" t="s">
        <v>2308</v>
      </c>
      <c r="H530" s="202" t="s">
        <v>3229</v>
      </c>
      <c r="I530" s="203" t="s">
        <v>3230</v>
      </c>
      <c r="J530" s="204">
        <v>0</v>
      </c>
      <c r="K530" s="204">
        <v>0</v>
      </c>
      <c r="L530" s="197">
        <v>0</v>
      </c>
      <c r="M530" s="197"/>
      <c r="N530" s="197"/>
      <c r="O530" s="227"/>
    </row>
    <row r="531" spans="2:15" x14ac:dyDescent="0.2">
      <c r="B531" s="196" t="s">
        <v>856</v>
      </c>
      <c r="C531" s="197" t="s">
        <v>2918</v>
      </c>
      <c r="D531" s="197" t="s">
        <v>2310</v>
      </c>
      <c r="E531" s="197" t="s">
        <v>2292</v>
      </c>
      <c r="F531" s="197" t="s">
        <v>2354</v>
      </c>
      <c r="G531" s="197" t="s">
        <v>2369</v>
      </c>
      <c r="H531" s="202" t="s">
        <v>3231</v>
      </c>
      <c r="I531" s="203" t="s">
        <v>3232</v>
      </c>
      <c r="J531" s="204">
        <v>0</v>
      </c>
      <c r="K531" s="204">
        <v>0</v>
      </c>
      <c r="L531" s="197">
        <v>0</v>
      </c>
      <c r="M531" s="197"/>
      <c r="N531" s="197"/>
      <c r="O531" s="227"/>
    </row>
    <row r="532" spans="2:15" x14ac:dyDescent="0.2">
      <c r="B532" s="196" t="s">
        <v>858</v>
      </c>
      <c r="C532" s="197" t="s">
        <v>2918</v>
      </c>
      <c r="D532" s="197" t="s">
        <v>2310</v>
      </c>
      <c r="E532" s="197" t="s">
        <v>2292</v>
      </c>
      <c r="F532" s="197" t="s">
        <v>2354</v>
      </c>
      <c r="G532" s="197" t="s">
        <v>2871</v>
      </c>
      <c r="H532" s="202">
        <v>502011227</v>
      </c>
      <c r="I532" s="203" t="s">
        <v>3233</v>
      </c>
      <c r="J532" s="204">
        <v>0</v>
      </c>
      <c r="K532" s="204">
        <v>0</v>
      </c>
      <c r="L532" s="197">
        <v>0</v>
      </c>
      <c r="M532" s="197"/>
      <c r="N532" s="197"/>
      <c r="O532" s="227"/>
    </row>
    <row r="533" spans="2:15" x14ac:dyDescent="0.2">
      <c r="B533" s="196" t="s">
        <v>860</v>
      </c>
      <c r="C533" s="197" t="s">
        <v>2918</v>
      </c>
      <c r="D533" s="197" t="s">
        <v>2310</v>
      </c>
      <c r="E533" s="197" t="s">
        <v>2292</v>
      </c>
      <c r="F533" s="197" t="s">
        <v>2354</v>
      </c>
      <c r="G533" s="197" t="s">
        <v>2372</v>
      </c>
      <c r="H533" s="202" t="s">
        <v>3234</v>
      </c>
      <c r="I533" s="203" t="s">
        <v>3235</v>
      </c>
      <c r="J533" s="204">
        <v>0</v>
      </c>
      <c r="K533" s="204">
        <v>0</v>
      </c>
      <c r="L533" s="197">
        <v>0</v>
      </c>
      <c r="M533" s="197"/>
      <c r="N533" s="197"/>
      <c r="O533" s="227"/>
    </row>
    <row r="534" spans="2:15" x14ac:dyDescent="0.2">
      <c r="B534" s="196" t="s">
        <v>862</v>
      </c>
      <c r="C534" s="197" t="s">
        <v>2918</v>
      </c>
      <c r="D534" s="197" t="s">
        <v>2310</v>
      </c>
      <c r="E534" s="197" t="s">
        <v>2292</v>
      </c>
      <c r="F534" s="197" t="s">
        <v>2354</v>
      </c>
      <c r="G534" s="197" t="s">
        <v>2325</v>
      </c>
      <c r="H534" s="202" t="s">
        <v>3236</v>
      </c>
      <c r="I534" s="203" t="s">
        <v>3237</v>
      </c>
      <c r="J534" s="204">
        <v>208427.6</v>
      </c>
      <c r="K534" s="204">
        <v>0</v>
      </c>
      <c r="L534" s="197">
        <v>208427.6</v>
      </c>
      <c r="M534" s="197"/>
      <c r="N534" s="197"/>
      <c r="O534" s="227"/>
    </row>
    <row r="535" spans="2:15" x14ac:dyDescent="0.2">
      <c r="B535" s="196" t="s">
        <v>864</v>
      </c>
      <c r="C535" s="197" t="s">
        <v>2918</v>
      </c>
      <c r="D535" s="197" t="s">
        <v>2310</v>
      </c>
      <c r="E535" s="197" t="s">
        <v>2292</v>
      </c>
      <c r="F535" s="197" t="s">
        <v>2354</v>
      </c>
      <c r="G535" s="197" t="s">
        <v>2328</v>
      </c>
      <c r="H535" s="202" t="s">
        <v>3238</v>
      </c>
      <c r="I535" s="203" t="s">
        <v>3239</v>
      </c>
      <c r="J535" s="204">
        <v>154197.18</v>
      </c>
      <c r="K535" s="204">
        <v>10821</v>
      </c>
      <c r="L535" s="197">
        <v>143376.18</v>
      </c>
      <c r="M535" s="197"/>
      <c r="N535" s="197"/>
      <c r="O535" s="227"/>
    </row>
    <row r="536" spans="2:15" x14ac:dyDescent="0.2">
      <c r="B536" s="196" t="s">
        <v>854</v>
      </c>
      <c r="C536" s="197" t="s">
        <v>2918</v>
      </c>
      <c r="D536" s="197" t="s">
        <v>2310</v>
      </c>
      <c r="E536" s="197" t="s">
        <v>2292</v>
      </c>
      <c r="F536" s="197" t="s">
        <v>2354</v>
      </c>
      <c r="G536" s="197" t="s">
        <v>2331</v>
      </c>
      <c r="H536" s="202" t="s">
        <v>3240</v>
      </c>
      <c r="I536" s="203" t="s">
        <v>3241</v>
      </c>
      <c r="J536" s="204">
        <v>10000</v>
      </c>
      <c r="K536" s="204">
        <v>0</v>
      </c>
      <c r="L536" s="197">
        <v>10000</v>
      </c>
      <c r="M536" s="197"/>
      <c r="N536" s="197"/>
      <c r="O536" s="227"/>
    </row>
    <row r="537" spans="2:15" x14ac:dyDescent="0.2">
      <c r="B537" s="196" t="s">
        <v>856</v>
      </c>
      <c r="C537" s="197" t="s">
        <v>2918</v>
      </c>
      <c r="D537" s="197" t="s">
        <v>2310</v>
      </c>
      <c r="E537" s="197" t="s">
        <v>2292</v>
      </c>
      <c r="F537" s="197" t="s">
        <v>2354</v>
      </c>
      <c r="G537" s="197" t="s">
        <v>2354</v>
      </c>
      <c r="H537" s="202" t="s">
        <v>3242</v>
      </c>
      <c r="I537" s="203" t="s">
        <v>3243</v>
      </c>
      <c r="J537" s="204">
        <v>0</v>
      </c>
      <c r="K537" s="204">
        <v>0</v>
      </c>
      <c r="L537" s="197">
        <v>0</v>
      </c>
      <c r="M537" s="197"/>
      <c r="N537" s="197"/>
      <c r="O537" s="227"/>
    </row>
    <row r="538" spans="2:15" x14ac:dyDescent="0.2">
      <c r="B538" s="196" t="s">
        <v>858</v>
      </c>
      <c r="C538" s="197" t="s">
        <v>2918</v>
      </c>
      <c r="D538" s="197" t="s">
        <v>2310</v>
      </c>
      <c r="E538" s="197" t="s">
        <v>2292</v>
      </c>
      <c r="F538" s="197" t="s">
        <v>2354</v>
      </c>
      <c r="G538" s="197" t="s">
        <v>2879</v>
      </c>
      <c r="H538" s="202">
        <v>502011228</v>
      </c>
      <c r="I538" s="203" t="s">
        <v>3244</v>
      </c>
      <c r="J538" s="204">
        <v>0</v>
      </c>
      <c r="K538" s="204">
        <v>0</v>
      </c>
      <c r="L538" s="197">
        <v>0</v>
      </c>
      <c r="M538" s="197"/>
      <c r="N538" s="197"/>
      <c r="O538" s="227"/>
    </row>
    <row r="539" spans="2:15" x14ac:dyDescent="0.2">
      <c r="B539" s="196" t="s">
        <v>860</v>
      </c>
      <c r="C539" s="197" t="s">
        <v>2918</v>
      </c>
      <c r="D539" s="197" t="s">
        <v>2310</v>
      </c>
      <c r="E539" s="197" t="s">
        <v>2292</v>
      </c>
      <c r="F539" s="197" t="s">
        <v>2354</v>
      </c>
      <c r="G539" s="197" t="s">
        <v>2381</v>
      </c>
      <c r="H539" s="202" t="s">
        <v>3245</v>
      </c>
      <c r="I539" s="203" t="s">
        <v>3246</v>
      </c>
      <c r="J539" s="204">
        <v>0</v>
      </c>
      <c r="K539" s="204">
        <v>0</v>
      </c>
      <c r="L539" s="197">
        <v>0</v>
      </c>
      <c r="M539" s="197"/>
      <c r="N539" s="197"/>
      <c r="O539" s="227"/>
    </row>
    <row r="540" spans="2:15" x14ac:dyDescent="0.2">
      <c r="B540" s="196" t="s">
        <v>862</v>
      </c>
      <c r="C540" s="197" t="s">
        <v>2918</v>
      </c>
      <c r="D540" s="197" t="s">
        <v>2310</v>
      </c>
      <c r="E540" s="197" t="s">
        <v>2292</v>
      </c>
      <c r="F540" s="197" t="s">
        <v>2354</v>
      </c>
      <c r="G540" s="197" t="s">
        <v>2487</v>
      </c>
      <c r="H540" s="202" t="s">
        <v>3247</v>
      </c>
      <c r="I540" s="203" t="s">
        <v>3248</v>
      </c>
      <c r="J540" s="204">
        <v>0</v>
      </c>
      <c r="K540" s="204">
        <v>0</v>
      </c>
      <c r="L540" s="197">
        <v>0</v>
      </c>
      <c r="M540" s="197"/>
      <c r="N540" s="197"/>
      <c r="O540" s="227"/>
    </row>
    <row r="541" spans="2:15" x14ac:dyDescent="0.2">
      <c r="B541" s="196" t="s">
        <v>864</v>
      </c>
      <c r="C541" s="197" t="s">
        <v>2918</v>
      </c>
      <c r="D541" s="197" t="s">
        <v>2310</v>
      </c>
      <c r="E541" s="197" t="s">
        <v>2292</v>
      </c>
      <c r="F541" s="197" t="s">
        <v>2354</v>
      </c>
      <c r="G541" s="197" t="s">
        <v>2496</v>
      </c>
      <c r="H541" s="202" t="s">
        <v>3249</v>
      </c>
      <c r="I541" s="203" t="s">
        <v>3250</v>
      </c>
      <c r="J541" s="204">
        <v>0</v>
      </c>
      <c r="K541" s="204">
        <v>0</v>
      </c>
      <c r="L541" s="197">
        <v>0</v>
      </c>
      <c r="M541" s="197"/>
      <c r="N541" s="197"/>
      <c r="O541" s="227"/>
    </row>
    <row r="542" spans="2:15" x14ac:dyDescent="0.2">
      <c r="B542" s="196" t="s">
        <v>852</v>
      </c>
      <c r="C542" s="197" t="s">
        <v>2918</v>
      </c>
      <c r="D542" s="197" t="s">
        <v>2310</v>
      </c>
      <c r="E542" s="197" t="s">
        <v>2292</v>
      </c>
      <c r="F542" s="197" t="s">
        <v>2354</v>
      </c>
      <c r="G542" s="197" t="s">
        <v>2499</v>
      </c>
      <c r="H542" s="202" t="s">
        <v>3251</v>
      </c>
      <c r="I542" s="203" t="s">
        <v>3252</v>
      </c>
      <c r="J542" s="204">
        <v>0</v>
      </c>
      <c r="K542" s="204">
        <v>0</v>
      </c>
      <c r="L542" s="197">
        <v>0</v>
      </c>
      <c r="M542" s="197"/>
      <c r="N542" s="197"/>
      <c r="O542" s="227"/>
    </row>
    <row r="543" spans="2:15" x14ac:dyDescent="0.2">
      <c r="B543" s="196" t="s">
        <v>856</v>
      </c>
      <c r="C543" s="197" t="s">
        <v>2918</v>
      </c>
      <c r="D543" s="197" t="s">
        <v>2310</v>
      </c>
      <c r="E543" s="197" t="s">
        <v>2292</v>
      </c>
      <c r="F543" s="197" t="s">
        <v>2354</v>
      </c>
      <c r="G543" s="197" t="s">
        <v>2502</v>
      </c>
      <c r="H543" s="202" t="s">
        <v>3253</v>
      </c>
      <c r="I543" s="203" t="s">
        <v>3254</v>
      </c>
      <c r="J543" s="204">
        <v>0</v>
      </c>
      <c r="K543" s="204">
        <v>0</v>
      </c>
      <c r="L543" s="197">
        <v>0</v>
      </c>
      <c r="M543" s="197"/>
      <c r="N543" s="197"/>
      <c r="O543" s="227"/>
    </row>
    <row r="544" spans="2:15" x14ac:dyDescent="0.2">
      <c r="B544" s="196" t="s">
        <v>860</v>
      </c>
      <c r="C544" s="197" t="s">
        <v>2918</v>
      </c>
      <c r="D544" s="197" t="s">
        <v>2310</v>
      </c>
      <c r="E544" s="197" t="s">
        <v>2292</v>
      </c>
      <c r="F544" s="197" t="s">
        <v>2354</v>
      </c>
      <c r="G544" s="197" t="s">
        <v>2481</v>
      </c>
      <c r="H544" s="202" t="s">
        <v>3255</v>
      </c>
      <c r="I544" s="203" t="s">
        <v>3256</v>
      </c>
      <c r="J544" s="204">
        <v>0</v>
      </c>
      <c r="K544" s="204">
        <v>0</v>
      </c>
      <c r="L544" s="197">
        <v>0</v>
      </c>
      <c r="M544" s="197"/>
      <c r="N544" s="197"/>
      <c r="O544" s="227"/>
    </row>
    <row r="545" spans="2:15" x14ac:dyDescent="0.2">
      <c r="B545" s="196" t="s">
        <v>862</v>
      </c>
      <c r="C545" s="197" t="s">
        <v>2918</v>
      </c>
      <c r="D545" s="197" t="s">
        <v>2310</v>
      </c>
      <c r="E545" s="197" t="s">
        <v>2292</v>
      </c>
      <c r="F545" s="197" t="s">
        <v>2354</v>
      </c>
      <c r="G545" s="197" t="s">
        <v>2484</v>
      </c>
      <c r="H545" s="202" t="s">
        <v>3257</v>
      </c>
      <c r="I545" s="203" t="s">
        <v>3258</v>
      </c>
      <c r="J545" s="204">
        <v>3458465.86</v>
      </c>
      <c r="K545" s="204">
        <v>144823.12</v>
      </c>
      <c r="L545" s="197">
        <v>3313642.7399999998</v>
      </c>
      <c r="M545" s="197"/>
      <c r="N545" s="197"/>
      <c r="O545" s="227"/>
    </row>
    <row r="546" spans="2:15" x14ac:dyDescent="0.2">
      <c r="B546" s="196" t="s">
        <v>864</v>
      </c>
      <c r="C546" s="197" t="s">
        <v>2918</v>
      </c>
      <c r="D546" s="197" t="s">
        <v>2310</v>
      </c>
      <c r="E546" s="197" t="s">
        <v>2292</v>
      </c>
      <c r="F546" s="197" t="s">
        <v>2354</v>
      </c>
      <c r="G546" s="197" t="s">
        <v>2471</v>
      </c>
      <c r="H546" s="202" t="s">
        <v>3259</v>
      </c>
      <c r="I546" s="203" t="s">
        <v>3260</v>
      </c>
      <c r="J546" s="204">
        <v>0</v>
      </c>
      <c r="K546" s="204">
        <v>0</v>
      </c>
      <c r="L546" s="197">
        <v>0</v>
      </c>
      <c r="M546" s="197"/>
      <c r="N546" s="197"/>
      <c r="O546" s="227"/>
    </row>
    <row r="547" spans="2:15" x14ac:dyDescent="0.2">
      <c r="B547" s="196" t="s">
        <v>854</v>
      </c>
      <c r="C547" s="197" t="s">
        <v>2918</v>
      </c>
      <c r="D547" s="197" t="s">
        <v>2310</v>
      </c>
      <c r="E547" s="197" t="s">
        <v>2292</v>
      </c>
      <c r="F547" s="197" t="s">
        <v>2354</v>
      </c>
      <c r="G547" s="197" t="s">
        <v>2465</v>
      </c>
      <c r="H547" s="202">
        <v>502011221</v>
      </c>
      <c r="I547" s="203" t="s">
        <v>3261</v>
      </c>
      <c r="J547" s="204">
        <v>0</v>
      </c>
      <c r="K547" s="204">
        <v>0</v>
      </c>
      <c r="L547" s="197">
        <v>0</v>
      </c>
      <c r="M547" s="197"/>
      <c r="N547" s="197"/>
      <c r="O547" s="227"/>
    </row>
    <row r="548" spans="2:15" x14ac:dyDescent="0.2">
      <c r="B548" s="196" t="s">
        <v>856</v>
      </c>
      <c r="C548" s="197" t="s">
        <v>2918</v>
      </c>
      <c r="D548" s="197" t="s">
        <v>2310</v>
      </c>
      <c r="E548" s="197" t="s">
        <v>2292</v>
      </c>
      <c r="F548" s="197" t="s">
        <v>2354</v>
      </c>
      <c r="G548" s="197" t="s">
        <v>2559</v>
      </c>
      <c r="H548" s="202">
        <v>502011222</v>
      </c>
      <c r="I548" s="203" t="s">
        <v>3262</v>
      </c>
      <c r="J548" s="204">
        <v>195495.67999999999</v>
      </c>
      <c r="K548" s="204">
        <v>0</v>
      </c>
      <c r="L548" s="197">
        <v>195495.67999999999</v>
      </c>
      <c r="M548" s="197"/>
      <c r="N548" s="197"/>
      <c r="O548" s="227"/>
    </row>
    <row r="549" spans="2:15" x14ac:dyDescent="0.2">
      <c r="B549" s="196" t="s">
        <v>858</v>
      </c>
      <c r="C549" s="197" t="s">
        <v>2918</v>
      </c>
      <c r="D549" s="197" t="s">
        <v>2310</v>
      </c>
      <c r="E549" s="197" t="s">
        <v>2292</v>
      </c>
      <c r="F549" s="197" t="s">
        <v>2354</v>
      </c>
      <c r="G549" s="197" t="s">
        <v>2884</v>
      </c>
      <c r="H549" s="202">
        <v>502011229</v>
      </c>
      <c r="I549" s="203" t="s">
        <v>3263</v>
      </c>
      <c r="J549" s="204">
        <v>0</v>
      </c>
      <c r="K549" s="204">
        <v>0</v>
      </c>
      <c r="L549" s="197">
        <v>0</v>
      </c>
      <c r="M549" s="197"/>
      <c r="N549" s="197"/>
      <c r="O549" s="227"/>
    </row>
    <row r="550" spans="2:15" x14ac:dyDescent="0.2">
      <c r="B550" s="196" t="s">
        <v>860</v>
      </c>
      <c r="C550" s="197" t="s">
        <v>2918</v>
      </c>
      <c r="D550" s="197" t="s">
        <v>2310</v>
      </c>
      <c r="E550" s="197" t="s">
        <v>2292</v>
      </c>
      <c r="F550" s="197" t="s">
        <v>2354</v>
      </c>
      <c r="G550" s="197" t="s">
        <v>2526</v>
      </c>
      <c r="H550" s="202" t="s">
        <v>3264</v>
      </c>
      <c r="I550" s="203" t="s">
        <v>3265</v>
      </c>
      <c r="J550" s="204">
        <v>0</v>
      </c>
      <c r="K550" s="204">
        <v>0</v>
      </c>
      <c r="L550" s="197">
        <v>0</v>
      </c>
      <c r="M550" s="197"/>
      <c r="N550" s="197"/>
      <c r="O550" s="227"/>
    </row>
    <row r="551" spans="2:15" x14ac:dyDescent="0.2">
      <c r="B551" s="196" t="s">
        <v>862</v>
      </c>
      <c r="C551" s="197" t="s">
        <v>2918</v>
      </c>
      <c r="D551" s="197" t="s">
        <v>2310</v>
      </c>
      <c r="E551" s="197" t="s">
        <v>2292</v>
      </c>
      <c r="F551" s="197" t="s">
        <v>2354</v>
      </c>
      <c r="G551" s="197" t="s">
        <v>2520</v>
      </c>
      <c r="H551" s="202">
        <v>502011224</v>
      </c>
      <c r="I551" s="203" t="s">
        <v>3266</v>
      </c>
      <c r="J551" s="204">
        <v>3587660.23</v>
      </c>
      <c r="K551" s="204">
        <v>66993.81</v>
      </c>
      <c r="L551" s="197">
        <v>3520666.42</v>
      </c>
      <c r="M551" s="197"/>
      <c r="N551" s="197"/>
      <c r="O551" s="227"/>
    </row>
    <row r="552" spans="2:15" x14ac:dyDescent="0.2">
      <c r="B552" s="196" t="s">
        <v>864</v>
      </c>
      <c r="C552" s="197" t="s">
        <v>2918</v>
      </c>
      <c r="D552" s="197" t="s">
        <v>2310</v>
      </c>
      <c r="E552" s="197" t="s">
        <v>2292</v>
      </c>
      <c r="F552" s="197" t="s">
        <v>2354</v>
      </c>
      <c r="G552" s="197" t="s">
        <v>2564</v>
      </c>
      <c r="H552" s="202" t="s">
        <v>3267</v>
      </c>
      <c r="I552" s="203" t="s">
        <v>3268</v>
      </c>
      <c r="J552" s="204">
        <v>0</v>
      </c>
      <c r="K552" s="204">
        <v>0</v>
      </c>
      <c r="L552" s="197">
        <v>0</v>
      </c>
      <c r="M552" s="197"/>
      <c r="N552" s="197"/>
      <c r="O552" s="227"/>
    </row>
    <row r="553" spans="2:15" x14ac:dyDescent="0.2">
      <c r="B553" s="196" t="s">
        <v>292</v>
      </c>
      <c r="C553" s="197" t="s">
        <v>2918</v>
      </c>
      <c r="D553" s="197" t="s">
        <v>2310</v>
      </c>
      <c r="E553" s="197" t="s">
        <v>2292</v>
      </c>
      <c r="F553" s="197" t="s">
        <v>2381</v>
      </c>
      <c r="G553" s="197" t="s">
        <v>2289</v>
      </c>
      <c r="H553" s="202" t="s">
        <v>3269</v>
      </c>
      <c r="I553" s="203" t="s">
        <v>3270</v>
      </c>
      <c r="J553" s="204"/>
      <c r="K553" s="204"/>
      <c r="L553" s="197"/>
      <c r="M553" s="197"/>
      <c r="N553" s="197"/>
      <c r="O553" s="227"/>
    </row>
    <row r="554" spans="2:15" x14ac:dyDescent="0.2">
      <c r="B554" s="196" t="s">
        <v>866</v>
      </c>
      <c r="C554" s="197" t="s">
        <v>2918</v>
      </c>
      <c r="D554" s="197" t="s">
        <v>2310</v>
      </c>
      <c r="E554" s="197" t="s">
        <v>2292</v>
      </c>
      <c r="F554" s="197" t="s">
        <v>2381</v>
      </c>
      <c r="G554" s="197" t="s">
        <v>2292</v>
      </c>
      <c r="H554" s="202" t="s">
        <v>3271</v>
      </c>
      <c r="I554" s="203" t="s">
        <v>3272</v>
      </c>
      <c r="J554" s="204">
        <v>0</v>
      </c>
      <c r="K554" s="204">
        <v>0</v>
      </c>
      <c r="L554" s="197">
        <v>0</v>
      </c>
      <c r="M554" s="197"/>
      <c r="N554" s="197"/>
      <c r="O554" s="227"/>
    </row>
    <row r="555" spans="2:15" x14ac:dyDescent="0.2">
      <c r="B555" s="196" t="s">
        <v>866</v>
      </c>
      <c r="C555" s="197" t="s">
        <v>2918</v>
      </c>
      <c r="D555" s="197" t="s">
        <v>2310</v>
      </c>
      <c r="E555" s="197" t="s">
        <v>2292</v>
      </c>
      <c r="F555" s="197" t="s">
        <v>2381</v>
      </c>
      <c r="G555" s="197" t="s">
        <v>2310</v>
      </c>
      <c r="H555" s="202" t="s">
        <v>3273</v>
      </c>
      <c r="I555" s="203" t="s">
        <v>3274</v>
      </c>
      <c r="J555" s="204">
        <v>0</v>
      </c>
      <c r="K555" s="204">
        <v>0</v>
      </c>
      <c r="L555" s="197">
        <v>0</v>
      </c>
      <c r="M555" s="197"/>
      <c r="N555" s="197"/>
      <c r="O555" s="227"/>
    </row>
    <row r="556" spans="2:15" x14ac:dyDescent="0.2">
      <c r="B556" s="196" t="s">
        <v>866</v>
      </c>
      <c r="C556" s="197" t="s">
        <v>2918</v>
      </c>
      <c r="D556" s="197" t="s">
        <v>2310</v>
      </c>
      <c r="E556" s="197" t="s">
        <v>2292</v>
      </c>
      <c r="F556" s="197" t="s">
        <v>2381</v>
      </c>
      <c r="G556" s="197" t="s">
        <v>2301</v>
      </c>
      <c r="H556" s="202" t="s">
        <v>3275</v>
      </c>
      <c r="I556" s="203" t="s">
        <v>3276</v>
      </c>
      <c r="J556" s="204">
        <v>0</v>
      </c>
      <c r="K556" s="204">
        <v>0</v>
      </c>
      <c r="L556" s="197">
        <v>0</v>
      </c>
      <c r="M556" s="197"/>
      <c r="N556" s="197"/>
      <c r="O556" s="227"/>
    </row>
    <row r="557" spans="2:15" x14ac:dyDescent="0.2">
      <c r="B557" s="196" t="s">
        <v>866</v>
      </c>
      <c r="C557" s="197" t="s">
        <v>2918</v>
      </c>
      <c r="D557" s="197" t="s">
        <v>2310</v>
      </c>
      <c r="E557" s="197" t="s">
        <v>2292</v>
      </c>
      <c r="F557" s="197" t="s">
        <v>2381</v>
      </c>
      <c r="G557" s="197" t="s">
        <v>2304</v>
      </c>
      <c r="H557" s="202" t="s">
        <v>3277</v>
      </c>
      <c r="I557" s="203" t="s">
        <v>3278</v>
      </c>
      <c r="J557" s="204">
        <v>0</v>
      </c>
      <c r="K557" s="204">
        <v>0</v>
      </c>
      <c r="L557" s="197">
        <v>0</v>
      </c>
      <c r="M557" s="197"/>
      <c r="N557" s="197"/>
      <c r="O557" s="227"/>
    </row>
    <row r="558" spans="2:15" x14ac:dyDescent="0.2">
      <c r="B558" s="196" t="s">
        <v>866</v>
      </c>
      <c r="C558" s="197" t="s">
        <v>2918</v>
      </c>
      <c r="D558" s="197" t="s">
        <v>2310</v>
      </c>
      <c r="E558" s="197" t="s">
        <v>2292</v>
      </c>
      <c r="F558" s="197" t="s">
        <v>2381</v>
      </c>
      <c r="G558" s="197" t="s">
        <v>2306</v>
      </c>
      <c r="H558" s="202" t="s">
        <v>3279</v>
      </c>
      <c r="I558" s="203" t="s">
        <v>3280</v>
      </c>
      <c r="J558" s="204">
        <v>0</v>
      </c>
      <c r="K558" s="204">
        <v>0</v>
      </c>
      <c r="L558" s="197">
        <v>0</v>
      </c>
      <c r="M558" s="197"/>
      <c r="N558" s="197"/>
      <c r="O558" s="227"/>
    </row>
    <row r="559" spans="2:15" x14ac:dyDescent="0.2">
      <c r="B559" s="196" t="s">
        <v>866</v>
      </c>
      <c r="C559" s="197" t="s">
        <v>2918</v>
      </c>
      <c r="D559" s="197" t="s">
        <v>2310</v>
      </c>
      <c r="E559" s="197" t="s">
        <v>2292</v>
      </c>
      <c r="F559" s="197" t="s">
        <v>2381</v>
      </c>
      <c r="G559" s="197" t="s">
        <v>2308</v>
      </c>
      <c r="H559" s="202" t="s">
        <v>3281</v>
      </c>
      <c r="I559" s="203" t="s">
        <v>3282</v>
      </c>
      <c r="J559" s="204">
        <v>0</v>
      </c>
      <c r="K559" s="204">
        <v>0</v>
      </c>
      <c r="L559" s="197">
        <v>0</v>
      </c>
      <c r="M559" s="197"/>
      <c r="N559" s="197"/>
      <c r="O559" s="227"/>
    </row>
    <row r="560" spans="2:15" x14ac:dyDescent="0.2">
      <c r="B560" s="196" t="s">
        <v>866</v>
      </c>
      <c r="C560" s="197" t="s">
        <v>2918</v>
      </c>
      <c r="D560" s="197" t="s">
        <v>2310</v>
      </c>
      <c r="E560" s="197" t="s">
        <v>2292</v>
      </c>
      <c r="F560" s="197" t="s">
        <v>2381</v>
      </c>
      <c r="G560" s="197" t="s">
        <v>2369</v>
      </c>
      <c r="H560" s="202" t="s">
        <v>3283</v>
      </c>
      <c r="I560" s="203" t="s">
        <v>3284</v>
      </c>
      <c r="J560" s="204">
        <v>0</v>
      </c>
      <c r="K560" s="204">
        <v>0</v>
      </c>
      <c r="L560" s="197">
        <v>0</v>
      </c>
      <c r="M560" s="197"/>
      <c r="N560" s="197"/>
      <c r="O560" s="227"/>
    </row>
    <row r="561" spans="2:15" x14ac:dyDescent="0.2">
      <c r="B561" s="196" t="s">
        <v>866</v>
      </c>
      <c r="C561" s="197" t="s">
        <v>2918</v>
      </c>
      <c r="D561" s="197" t="s">
        <v>2310</v>
      </c>
      <c r="E561" s="197" t="s">
        <v>2292</v>
      </c>
      <c r="F561" s="197" t="s">
        <v>2381</v>
      </c>
      <c r="G561" s="197" t="s">
        <v>2372</v>
      </c>
      <c r="H561" s="202" t="s">
        <v>3285</v>
      </c>
      <c r="I561" s="203" t="s">
        <v>3286</v>
      </c>
      <c r="J561" s="204">
        <v>0</v>
      </c>
      <c r="K561" s="204">
        <v>0</v>
      </c>
      <c r="L561" s="197">
        <v>0</v>
      </c>
      <c r="M561" s="197"/>
      <c r="N561" s="197"/>
      <c r="O561" s="227"/>
    </row>
    <row r="562" spans="2:15" x14ac:dyDescent="0.2">
      <c r="B562" s="196" t="s">
        <v>866</v>
      </c>
      <c r="C562" s="197" t="s">
        <v>2918</v>
      </c>
      <c r="D562" s="197" t="s">
        <v>2310</v>
      </c>
      <c r="E562" s="197" t="s">
        <v>2292</v>
      </c>
      <c r="F562" s="197" t="s">
        <v>2381</v>
      </c>
      <c r="G562" s="197" t="s">
        <v>2325</v>
      </c>
      <c r="H562" s="202" t="s">
        <v>3287</v>
      </c>
      <c r="I562" s="203" t="s">
        <v>3288</v>
      </c>
      <c r="J562" s="204">
        <v>0</v>
      </c>
      <c r="K562" s="204">
        <v>0</v>
      </c>
      <c r="L562" s="197">
        <v>0</v>
      </c>
      <c r="M562" s="197"/>
      <c r="N562" s="197"/>
      <c r="O562" s="227"/>
    </row>
    <row r="563" spans="2:15" x14ac:dyDescent="0.2">
      <c r="B563" s="196" t="s">
        <v>866</v>
      </c>
      <c r="C563" s="197" t="s">
        <v>2918</v>
      </c>
      <c r="D563" s="197" t="s">
        <v>2310</v>
      </c>
      <c r="E563" s="197" t="s">
        <v>2292</v>
      </c>
      <c r="F563" s="197" t="s">
        <v>2381</v>
      </c>
      <c r="G563" s="197" t="s">
        <v>2328</v>
      </c>
      <c r="H563" s="202" t="s">
        <v>3289</v>
      </c>
      <c r="I563" s="203" t="s">
        <v>3290</v>
      </c>
      <c r="J563" s="204">
        <v>0</v>
      </c>
      <c r="K563" s="204">
        <v>0</v>
      </c>
      <c r="L563" s="197">
        <v>0</v>
      </c>
      <c r="M563" s="197"/>
      <c r="N563" s="197"/>
      <c r="O563" s="227"/>
    </row>
    <row r="564" spans="2:15" x14ac:dyDescent="0.2">
      <c r="B564" s="196" t="s">
        <v>866</v>
      </c>
      <c r="C564" s="197" t="s">
        <v>2918</v>
      </c>
      <c r="D564" s="197" t="s">
        <v>2310</v>
      </c>
      <c r="E564" s="197" t="s">
        <v>2292</v>
      </c>
      <c r="F564" s="197" t="s">
        <v>2381</v>
      </c>
      <c r="G564" s="197" t="s">
        <v>3291</v>
      </c>
      <c r="H564" s="202" t="s">
        <v>3292</v>
      </c>
      <c r="I564" s="203" t="s">
        <v>3293</v>
      </c>
      <c r="J564" s="204">
        <v>0</v>
      </c>
      <c r="K564" s="204">
        <v>0</v>
      </c>
      <c r="L564" s="197">
        <v>0</v>
      </c>
      <c r="M564" s="197"/>
      <c r="N564" s="197"/>
      <c r="O564" s="227"/>
    </row>
    <row r="565" spans="2:15" x14ac:dyDescent="0.2">
      <c r="B565" s="196" t="s">
        <v>868</v>
      </c>
      <c r="C565" s="197" t="s">
        <v>2918</v>
      </c>
      <c r="D565" s="197" t="s">
        <v>2310</v>
      </c>
      <c r="E565" s="197" t="s">
        <v>2292</v>
      </c>
      <c r="F565" s="197" t="s">
        <v>2381</v>
      </c>
      <c r="G565" s="197" t="s">
        <v>2331</v>
      </c>
      <c r="H565" s="202" t="s">
        <v>3294</v>
      </c>
      <c r="I565" s="203" t="s">
        <v>3295</v>
      </c>
      <c r="J565" s="204">
        <v>695577.43</v>
      </c>
      <c r="K565" s="204">
        <v>0</v>
      </c>
      <c r="L565" s="197">
        <v>695577.43</v>
      </c>
      <c r="M565" s="197"/>
      <c r="N565" s="197"/>
      <c r="O565" s="227"/>
    </row>
    <row r="566" spans="2:15" x14ac:dyDescent="0.2">
      <c r="B566" s="196" t="s">
        <v>868</v>
      </c>
      <c r="C566" s="197" t="s">
        <v>2918</v>
      </c>
      <c r="D566" s="197" t="s">
        <v>2310</v>
      </c>
      <c r="E566" s="197" t="s">
        <v>2292</v>
      </c>
      <c r="F566" s="197" t="s">
        <v>2381</v>
      </c>
      <c r="G566" s="197" t="s">
        <v>2354</v>
      </c>
      <c r="H566" s="202" t="s">
        <v>3296</v>
      </c>
      <c r="I566" s="203" t="s">
        <v>3297</v>
      </c>
      <c r="J566" s="204">
        <v>0</v>
      </c>
      <c r="K566" s="204">
        <v>0</v>
      </c>
      <c r="L566" s="197">
        <v>0</v>
      </c>
      <c r="M566" s="197"/>
      <c r="N566" s="197"/>
      <c r="O566" s="227"/>
    </row>
    <row r="567" spans="2:15" x14ac:dyDescent="0.2">
      <c r="B567" s="196" t="s">
        <v>868</v>
      </c>
      <c r="C567" s="197" t="s">
        <v>2918</v>
      </c>
      <c r="D567" s="197" t="s">
        <v>2310</v>
      </c>
      <c r="E567" s="197" t="s">
        <v>2292</v>
      </c>
      <c r="F567" s="197" t="s">
        <v>2381</v>
      </c>
      <c r="G567" s="197" t="s">
        <v>2381</v>
      </c>
      <c r="H567" s="202" t="s">
        <v>3298</v>
      </c>
      <c r="I567" s="203" t="s">
        <v>3299</v>
      </c>
      <c r="J567" s="204">
        <v>0</v>
      </c>
      <c r="K567" s="204">
        <v>0</v>
      </c>
      <c r="L567" s="197">
        <v>0</v>
      </c>
      <c r="M567" s="197"/>
      <c r="N567" s="197"/>
      <c r="O567" s="227"/>
    </row>
    <row r="568" spans="2:15" x14ac:dyDescent="0.2">
      <c r="B568" s="196" t="s">
        <v>868</v>
      </c>
      <c r="C568" s="197" t="s">
        <v>2918</v>
      </c>
      <c r="D568" s="197" t="s">
        <v>2310</v>
      </c>
      <c r="E568" s="197" t="s">
        <v>2292</v>
      </c>
      <c r="F568" s="197" t="s">
        <v>2381</v>
      </c>
      <c r="G568" s="197" t="s">
        <v>2487</v>
      </c>
      <c r="H568" s="202" t="s">
        <v>3300</v>
      </c>
      <c r="I568" s="203" t="s">
        <v>3301</v>
      </c>
      <c r="J568" s="204">
        <v>0</v>
      </c>
      <c r="K568" s="204">
        <v>0</v>
      </c>
      <c r="L568" s="197">
        <v>0</v>
      </c>
      <c r="M568" s="197"/>
      <c r="N568" s="197"/>
      <c r="O568" s="227"/>
    </row>
    <row r="569" spans="2:15" x14ac:dyDescent="0.2">
      <c r="B569" s="196" t="s">
        <v>868</v>
      </c>
      <c r="C569" s="197" t="s">
        <v>2918</v>
      </c>
      <c r="D569" s="197" t="s">
        <v>2310</v>
      </c>
      <c r="E569" s="197" t="s">
        <v>2292</v>
      </c>
      <c r="F569" s="197" t="s">
        <v>2381</v>
      </c>
      <c r="G569" s="197" t="s">
        <v>2496</v>
      </c>
      <c r="H569" s="202" t="s">
        <v>3302</v>
      </c>
      <c r="I569" s="203" t="s">
        <v>3303</v>
      </c>
      <c r="J569" s="204">
        <v>6924.7</v>
      </c>
      <c r="K569" s="204">
        <v>0</v>
      </c>
      <c r="L569" s="197">
        <v>6924.7</v>
      </c>
      <c r="M569" s="197"/>
      <c r="N569" s="197"/>
      <c r="O569" s="227"/>
    </row>
    <row r="570" spans="2:15" x14ac:dyDescent="0.2">
      <c r="B570" s="196" t="s">
        <v>868</v>
      </c>
      <c r="C570" s="197" t="s">
        <v>2918</v>
      </c>
      <c r="D570" s="197" t="s">
        <v>2310</v>
      </c>
      <c r="E570" s="197" t="s">
        <v>2292</v>
      </c>
      <c r="F570" s="197" t="s">
        <v>2381</v>
      </c>
      <c r="G570" s="197" t="s">
        <v>2499</v>
      </c>
      <c r="H570" s="202" t="s">
        <v>3304</v>
      </c>
      <c r="I570" s="203" t="s">
        <v>3305</v>
      </c>
      <c r="J570" s="204">
        <v>0</v>
      </c>
      <c r="K570" s="204">
        <v>0</v>
      </c>
      <c r="L570" s="197">
        <v>0</v>
      </c>
      <c r="M570" s="197"/>
      <c r="N570" s="197"/>
      <c r="O570" s="227"/>
    </row>
    <row r="571" spans="2:15" x14ac:dyDescent="0.2">
      <c r="B571" s="196" t="s">
        <v>868</v>
      </c>
      <c r="C571" s="197" t="s">
        <v>2918</v>
      </c>
      <c r="D571" s="197" t="s">
        <v>2310</v>
      </c>
      <c r="E571" s="197" t="s">
        <v>2292</v>
      </c>
      <c r="F571" s="197" t="s">
        <v>2381</v>
      </c>
      <c r="G571" s="197" t="s">
        <v>2502</v>
      </c>
      <c r="H571" s="202" t="s">
        <v>3306</v>
      </c>
      <c r="I571" s="203" t="s">
        <v>3307</v>
      </c>
      <c r="J571" s="204">
        <v>0</v>
      </c>
      <c r="K571" s="204">
        <v>0</v>
      </c>
      <c r="L571" s="197">
        <v>0</v>
      </c>
      <c r="M571" s="197"/>
      <c r="N571" s="197"/>
      <c r="O571" s="227"/>
    </row>
    <row r="572" spans="2:15" x14ac:dyDescent="0.2">
      <c r="B572" s="196" t="s">
        <v>868</v>
      </c>
      <c r="C572" s="197" t="s">
        <v>2918</v>
      </c>
      <c r="D572" s="197" t="s">
        <v>2310</v>
      </c>
      <c r="E572" s="197" t="s">
        <v>2292</v>
      </c>
      <c r="F572" s="197" t="s">
        <v>2381</v>
      </c>
      <c r="G572" s="197" t="s">
        <v>2481</v>
      </c>
      <c r="H572" s="202" t="s">
        <v>3308</v>
      </c>
      <c r="I572" s="203" t="s">
        <v>3309</v>
      </c>
      <c r="J572" s="204">
        <v>53463.09</v>
      </c>
      <c r="K572" s="204">
        <v>0</v>
      </c>
      <c r="L572" s="197">
        <v>53463.09</v>
      </c>
      <c r="M572" s="197"/>
      <c r="N572" s="197"/>
      <c r="O572" s="227"/>
    </row>
    <row r="573" spans="2:15" x14ac:dyDescent="0.2">
      <c r="B573" s="196" t="s">
        <v>868</v>
      </c>
      <c r="C573" s="197" t="s">
        <v>2918</v>
      </c>
      <c r="D573" s="197" t="s">
        <v>2310</v>
      </c>
      <c r="E573" s="197" t="s">
        <v>2292</v>
      </c>
      <c r="F573" s="197" t="s">
        <v>2381</v>
      </c>
      <c r="G573" s="197" t="s">
        <v>2484</v>
      </c>
      <c r="H573" s="202" t="s">
        <v>3310</v>
      </c>
      <c r="I573" s="203" t="s">
        <v>3311</v>
      </c>
      <c r="J573" s="204">
        <v>1986.7</v>
      </c>
      <c r="K573" s="204">
        <v>0</v>
      </c>
      <c r="L573" s="197">
        <v>1986.7</v>
      </c>
      <c r="M573" s="197"/>
      <c r="N573" s="197"/>
      <c r="O573" s="227"/>
    </row>
    <row r="574" spans="2:15" x14ac:dyDescent="0.2">
      <c r="B574" s="196" t="s">
        <v>868</v>
      </c>
      <c r="C574" s="197" t="s">
        <v>2918</v>
      </c>
      <c r="D574" s="197" t="s">
        <v>2310</v>
      </c>
      <c r="E574" s="197" t="s">
        <v>2292</v>
      </c>
      <c r="F574" s="197" t="s">
        <v>2381</v>
      </c>
      <c r="G574" s="197" t="s">
        <v>2471</v>
      </c>
      <c r="H574" s="202" t="s">
        <v>3312</v>
      </c>
      <c r="I574" s="203" t="s">
        <v>3313</v>
      </c>
      <c r="J574" s="204">
        <v>83.15</v>
      </c>
      <c r="K574" s="204">
        <v>0</v>
      </c>
      <c r="L574" s="197">
        <v>83.15</v>
      </c>
      <c r="M574" s="197"/>
      <c r="N574" s="197"/>
      <c r="O574" s="227"/>
    </row>
    <row r="575" spans="2:15" x14ac:dyDescent="0.2">
      <c r="B575" s="196" t="s">
        <v>868</v>
      </c>
      <c r="C575" s="197" t="s">
        <v>2918</v>
      </c>
      <c r="D575" s="197" t="s">
        <v>2310</v>
      </c>
      <c r="E575" s="197" t="s">
        <v>2292</v>
      </c>
      <c r="F575" s="197" t="s">
        <v>2381</v>
      </c>
      <c r="G575" s="197" t="s">
        <v>2465</v>
      </c>
      <c r="H575" s="202" t="s">
        <v>3314</v>
      </c>
      <c r="I575" s="203" t="s">
        <v>3315</v>
      </c>
      <c r="J575" s="204">
        <v>38304.42</v>
      </c>
      <c r="K575" s="204">
        <v>0</v>
      </c>
      <c r="L575" s="197">
        <v>38304.42</v>
      </c>
      <c r="M575" s="197"/>
      <c r="N575" s="197"/>
      <c r="O575" s="227"/>
    </row>
    <row r="576" spans="2:15" x14ac:dyDescent="0.2">
      <c r="B576" s="196" t="s">
        <v>868</v>
      </c>
      <c r="C576" s="197" t="s">
        <v>2918</v>
      </c>
      <c r="D576" s="197" t="s">
        <v>2310</v>
      </c>
      <c r="E576" s="197" t="s">
        <v>2292</v>
      </c>
      <c r="F576" s="197" t="s">
        <v>2381</v>
      </c>
      <c r="G576" s="197" t="s">
        <v>3316</v>
      </c>
      <c r="H576" s="202" t="s">
        <v>3317</v>
      </c>
      <c r="I576" s="203" t="s">
        <v>3318</v>
      </c>
      <c r="J576" s="204">
        <v>4798.62</v>
      </c>
      <c r="K576" s="204">
        <v>0</v>
      </c>
      <c r="L576" s="197">
        <v>4798.62</v>
      </c>
      <c r="M576" s="197"/>
      <c r="N576" s="197"/>
      <c r="O576" s="227"/>
    </row>
    <row r="577" spans="2:15" x14ac:dyDescent="0.2">
      <c r="B577" s="196" t="s">
        <v>870</v>
      </c>
      <c r="C577" s="197" t="s">
        <v>2918</v>
      </c>
      <c r="D577" s="197" t="s">
        <v>2310</v>
      </c>
      <c r="E577" s="197" t="s">
        <v>2292</v>
      </c>
      <c r="F577" s="197" t="s">
        <v>2381</v>
      </c>
      <c r="G577" s="197" t="s">
        <v>2559</v>
      </c>
      <c r="H577" s="202" t="s">
        <v>3319</v>
      </c>
      <c r="I577" s="203" t="s">
        <v>3320</v>
      </c>
      <c r="J577" s="204">
        <v>0</v>
      </c>
      <c r="K577" s="204">
        <v>0</v>
      </c>
      <c r="L577" s="197">
        <v>0</v>
      </c>
      <c r="M577" s="197"/>
      <c r="N577" s="197"/>
      <c r="O577" s="227"/>
    </row>
    <row r="578" spans="2:15" x14ac:dyDescent="0.2">
      <c r="B578" s="196" t="s">
        <v>870</v>
      </c>
      <c r="C578" s="197" t="s">
        <v>2918</v>
      </c>
      <c r="D578" s="197" t="s">
        <v>2310</v>
      </c>
      <c r="E578" s="197" t="s">
        <v>2292</v>
      </c>
      <c r="F578" s="197" t="s">
        <v>2381</v>
      </c>
      <c r="G578" s="197" t="s">
        <v>2526</v>
      </c>
      <c r="H578" s="202" t="s">
        <v>3321</v>
      </c>
      <c r="I578" s="203" t="s">
        <v>3322</v>
      </c>
      <c r="J578" s="204">
        <v>0</v>
      </c>
      <c r="K578" s="204">
        <v>0</v>
      </c>
      <c r="L578" s="197">
        <v>0</v>
      </c>
      <c r="M578" s="197"/>
      <c r="N578" s="197"/>
      <c r="O578" s="227"/>
    </row>
    <row r="579" spans="2:15" x14ac:dyDescent="0.2">
      <c r="B579" s="196" t="s">
        <v>870</v>
      </c>
      <c r="C579" s="197" t="s">
        <v>2918</v>
      </c>
      <c r="D579" s="197" t="s">
        <v>2310</v>
      </c>
      <c r="E579" s="197" t="s">
        <v>2292</v>
      </c>
      <c r="F579" s="197" t="s">
        <v>2381</v>
      </c>
      <c r="G579" s="197" t="s">
        <v>2520</v>
      </c>
      <c r="H579" s="202" t="s">
        <v>3323</v>
      </c>
      <c r="I579" s="203" t="s">
        <v>3324</v>
      </c>
      <c r="J579" s="204">
        <v>0</v>
      </c>
      <c r="K579" s="204">
        <v>0</v>
      </c>
      <c r="L579" s="197">
        <v>0</v>
      </c>
      <c r="M579" s="197"/>
      <c r="N579" s="197"/>
      <c r="O579" s="227"/>
    </row>
    <row r="580" spans="2:15" x14ac:dyDescent="0.2">
      <c r="B580" s="196" t="s">
        <v>870</v>
      </c>
      <c r="C580" s="197" t="s">
        <v>2918</v>
      </c>
      <c r="D580" s="197" t="s">
        <v>2310</v>
      </c>
      <c r="E580" s="197" t="s">
        <v>2292</v>
      </c>
      <c r="F580" s="197" t="s">
        <v>2381</v>
      </c>
      <c r="G580" s="197" t="s">
        <v>2564</v>
      </c>
      <c r="H580" s="202" t="s">
        <v>3325</v>
      </c>
      <c r="I580" s="203" t="s">
        <v>3326</v>
      </c>
      <c r="J580" s="204">
        <v>0</v>
      </c>
      <c r="K580" s="204">
        <v>0</v>
      </c>
      <c r="L580" s="197">
        <v>0</v>
      </c>
      <c r="M580" s="197"/>
      <c r="N580" s="197"/>
      <c r="O580" s="227"/>
    </row>
    <row r="581" spans="2:15" x14ac:dyDescent="0.2">
      <c r="B581" s="196" t="s">
        <v>870</v>
      </c>
      <c r="C581" s="197" t="s">
        <v>2918</v>
      </c>
      <c r="D581" s="197" t="s">
        <v>2310</v>
      </c>
      <c r="E581" s="197" t="s">
        <v>2292</v>
      </c>
      <c r="F581" s="197" t="s">
        <v>2381</v>
      </c>
      <c r="G581" s="197" t="s">
        <v>2566</v>
      </c>
      <c r="H581" s="202" t="s">
        <v>3327</v>
      </c>
      <c r="I581" s="203" t="s">
        <v>3328</v>
      </c>
      <c r="J581" s="204">
        <v>0</v>
      </c>
      <c r="K581" s="204">
        <v>0</v>
      </c>
      <c r="L581" s="197">
        <v>0</v>
      </c>
      <c r="M581" s="197"/>
      <c r="N581" s="197"/>
      <c r="O581" s="227"/>
    </row>
    <row r="582" spans="2:15" x14ac:dyDescent="0.2">
      <c r="B582" s="196" t="s">
        <v>870</v>
      </c>
      <c r="C582" s="197" t="s">
        <v>2918</v>
      </c>
      <c r="D582" s="197" t="s">
        <v>2310</v>
      </c>
      <c r="E582" s="197" t="s">
        <v>2292</v>
      </c>
      <c r="F582" s="197" t="s">
        <v>2381</v>
      </c>
      <c r="G582" s="197" t="s">
        <v>2871</v>
      </c>
      <c r="H582" s="202" t="s">
        <v>3329</v>
      </c>
      <c r="I582" s="203" t="s">
        <v>3330</v>
      </c>
      <c r="J582" s="204">
        <v>0</v>
      </c>
      <c r="K582" s="204">
        <v>0</v>
      </c>
      <c r="L582" s="197">
        <v>0</v>
      </c>
      <c r="M582" s="197"/>
      <c r="N582" s="197"/>
      <c r="O582" s="227"/>
    </row>
    <row r="583" spans="2:15" x14ac:dyDescent="0.2">
      <c r="B583" s="196" t="s">
        <v>870</v>
      </c>
      <c r="C583" s="197" t="s">
        <v>2918</v>
      </c>
      <c r="D583" s="197" t="s">
        <v>2310</v>
      </c>
      <c r="E583" s="197" t="s">
        <v>2292</v>
      </c>
      <c r="F583" s="197" t="s">
        <v>2381</v>
      </c>
      <c r="G583" s="197" t="s">
        <v>2879</v>
      </c>
      <c r="H583" s="202" t="s">
        <v>3331</v>
      </c>
      <c r="I583" s="203" t="s">
        <v>3332</v>
      </c>
      <c r="J583" s="204">
        <v>0</v>
      </c>
      <c r="K583" s="204">
        <v>0</v>
      </c>
      <c r="L583" s="197">
        <v>0</v>
      </c>
      <c r="M583" s="197"/>
      <c r="N583" s="197"/>
      <c r="O583" s="227"/>
    </row>
    <row r="584" spans="2:15" x14ac:dyDescent="0.2">
      <c r="B584" s="196" t="s">
        <v>870</v>
      </c>
      <c r="C584" s="197" t="s">
        <v>2918</v>
      </c>
      <c r="D584" s="197" t="s">
        <v>2310</v>
      </c>
      <c r="E584" s="197" t="s">
        <v>2292</v>
      </c>
      <c r="F584" s="197" t="s">
        <v>2381</v>
      </c>
      <c r="G584" s="197" t="s">
        <v>2884</v>
      </c>
      <c r="H584" s="202" t="s">
        <v>3333</v>
      </c>
      <c r="I584" s="203" t="s">
        <v>3334</v>
      </c>
      <c r="J584" s="204">
        <v>0</v>
      </c>
      <c r="K584" s="204">
        <v>0</v>
      </c>
      <c r="L584" s="197">
        <v>0</v>
      </c>
      <c r="M584" s="197"/>
      <c r="N584" s="197"/>
      <c r="O584" s="227"/>
    </row>
    <row r="585" spans="2:15" x14ac:dyDescent="0.2">
      <c r="B585" s="196" t="s">
        <v>870</v>
      </c>
      <c r="C585" s="197" t="s">
        <v>2918</v>
      </c>
      <c r="D585" s="197" t="s">
        <v>2310</v>
      </c>
      <c r="E585" s="197" t="s">
        <v>2292</v>
      </c>
      <c r="F585" s="197" t="s">
        <v>2381</v>
      </c>
      <c r="G585" s="197" t="s">
        <v>2416</v>
      </c>
      <c r="H585" s="202" t="s">
        <v>3335</v>
      </c>
      <c r="I585" s="203" t="s">
        <v>3336</v>
      </c>
      <c r="J585" s="204">
        <v>0</v>
      </c>
      <c r="K585" s="204">
        <v>0</v>
      </c>
      <c r="L585" s="197">
        <v>0</v>
      </c>
      <c r="M585" s="197"/>
      <c r="N585" s="197"/>
      <c r="O585" s="227"/>
    </row>
    <row r="586" spans="2:15" x14ac:dyDescent="0.2">
      <c r="B586" s="196" t="s">
        <v>870</v>
      </c>
      <c r="C586" s="197" t="s">
        <v>2918</v>
      </c>
      <c r="D586" s="197" t="s">
        <v>2310</v>
      </c>
      <c r="E586" s="197" t="s">
        <v>2292</v>
      </c>
      <c r="F586" s="197" t="s">
        <v>2381</v>
      </c>
      <c r="G586" s="197" t="s">
        <v>3337</v>
      </c>
      <c r="H586" s="202" t="s">
        <v>3338</v>
      </c>
      <c r="I586" s="203" t="s">
        <v>3339</v>
      </c>
      <c r="J586" s="204">
        <v>0</v>
      </c>
      <c r="K586" s="204">
        <v>0</v>
      </c>
      <c r="L586" s="197">
        <v>0</v>
      </c>
      <c r="M586" s="197"/>
      <c r="N586" s="197"/>
      <c r="O586" s="227"/>
    </row>
    <row r="587" spans="2:15" x14ac:dyDescent="0.2">
      <c r="B587" s="196" t="s">
        <v>870</v>
      </c>
      <c r="C587" s="197" t="s">
        <v>2918</v>
      </c>
      <c r="D587" s="197" t="s">
        <v>2310</v>
      </c>
      <c r="E587" s="197" t="s">
        <v>2292</v>
      </c>
      <c r="F587" s="197" t="s">
        <v>2381</v>
      </c>
      <c r="G587" s="197" t="s">
        <v>3340</v>
      </c>
      <c r="H587" s="202" t="s">
        <v>3341</v>
      </c>
      <c r="I587" s="203" t="s">
        <v>3342</v>
      </c>
      <c r="J587" s="204">
        <v>0</v>
      </c>
      <c r="K587" s="204">
        <v>0</v>
      </c>
      <c r="L587" s="197">
        <v>0</v>
      </c>
      <c r="M587" s="197"/>
      <c r="N587" s="197"/>
      <c r="O587" s="227"/>
    </row>
    <row r="588" spans="2:15" x14ac:dyDescent="0.2">
      <c r="B588" s="196" t="s">
        <v>872</v>
      </c>
      <c r="C588" s="197" t="s">
        <v>2918</v>
      </c>
      <c r="D588" s="197" t="s">
        <v>2310</v>
      </c>
      <c r="E588" s="197" t="s">
        <v>2292</v>
      </c>
      <c r="F588" s="197" t="s">
        <v>2381</v>
      </c>
      <c r="G588" s="197" t="s">
        <v>2891</v>
      </c>
      <c r="H588" s="202" t="s">
        <v>3343</v>
      </c>
      <c r="I588" s="203" t="s">
        <v>3344</v>
      </c>
      <c r="J588" s="204">
        <v>699349.98</v>
      </c>
      <c r="K588" s="204">
        <v>0</v>
      </c>
      <c r="L588" s="197">
        <v>699349.98</v>
      </c>
      <c r="M588" s="197"/>
      <c r="N588" s="197"/>
      <c r="O588" s="227"/>
    </row>
    <row r="589" spans="2:15" x14ac:dyDescent="0.2">
      <c r="B589" s="196" t="s">
        <v>872</v>
      </c>
      <c r="C589" s="197" t="s">
        <v>2918</v>
      </c>
      <c r="D589" s="197" t="s">
        <v>2310</v>
      </c>
      <c r="E589" s="197" t="s">
        <v>2292</v>
      </c>
      <c r="F589" s="197" t="s">
        <v>2381</v>
      </c>
      <c r="G589" s="197" t="s">
        <v>2804</v>
      </c>
      <c r="H589" s="202" t="s">
        <v>3345</v>
      </c>
      <c r="I589" s="203" t="s">
        <v>3346</v>
      </c>
      <c r="J589" s="204">
        <v>0</v>
      </c>
      <c r="K589" s="204">
        <v>0</v>
      </c>
      <c r="L589" s="197">
        <v>0</v>
      </c>
      <c r="M589" s="197"/>
      <c r="N589" s="197"/>
      <c r="O589" s="227"/>
    </row>
    <row r="590" spans="2:15" x14ac:dyDescent="0.2">
      <c r="B590" s="196" t="s">
        <v>872</v>
      </c>
      <c r="C590" s="197" t="s">
        <v>2918</v>
      </c>
      <c r="D590" s="197" t="s">
        <v>2310</v>
      </c>
      <c r="E590" s="197" t="s">
        <v>2292</v>
      </c>
      <c r="F590" s="197" t="s">
        <v>2381</v>
      </c>
      <c r="G590" s="197" t="s">
        <v>2807</v>
      </c>
      <c r="H590" s="202" t="s">
        <v>3347</v>
      </c>
      <c r="I590" s="203" t="s">
        <v>3348</v>
      </c>
      <c r="J590" s="204">
        <v>0</v>
      </c>
      <c r="K590" s="204">
        <v>0</v>
      </c>
      <c r="L590" s="197">
        <v>0</v>
      </c>
      <c r="M590" s="197"/>
      <c r="N590" s="197"/>
      <c r="O590" s="227"/>
    </row>
    <row r="591" spans="2:15" x14ac:dyDescent="0.2">
      <c r="B591" s="196" t="s">
        <v>872</v>
      </c>
      <c r="C591" s="197" t="s">
        <v>2918</v>
      </c>
      <c r="D591" s="197" t="s">
        <v>2310</v>
      </c>
      <c r="E591" s="197" t="s">
        <v>2292</v>
      </c>
      <c r="F591" s="197" t="s">
        <v>2381</v>
      </c>
      <c r="G591" s="197" t="s">
        <v>2810</v>
      </c>
      <c r="H591" s="202" t="s">
        <v>3349</v>
      </c>
      <c r="I591" s="203" t="s">
        <v>3350</v>
      </c>
      <c r="J591" s="204">
        <v>23860.240000000002</v>
      </c>
      <c r="K591" s="204">
        <v>0</v>
      </c>
      <c r="L591" s="197">
        <v>23860.240000000002</v>
      </c>
      <c r="M591" s="197"/>
      <c r="N591" s="197"/>
      <c r="O591" s="227"/>
    </row>
    <row r="592" spans="2:15" x14ac:dyDescent="0.2">
      <c r="B592" s="196" t="s">
        <v>872</v>
      </c>
      <c r="C592" s="197" t="s">
        <v>2918</v>
      </c>
      <c r="D592" s="197" t="s">
        <v>2310</v>
      </c>
      <c r="E592" s="197" t="s">
        <v>2292</v>
      </c>
      <c r="F592" s="197" t="s">
        <v>2381</v>
      </c>
      <c r="G592" s="197" t="s">
        <v>2813</v>
      </c>
      <c r="H592" s="202">
        <v>502011336</v>
      </c>
      <c r="I592" s="203" t="s">
        <v>3351</v>
      </c>
      <c r="J592" s="204">
        <v>0</v>
      </c>
      <c r="K592" s="204">
        <v>0</v>
      </c>
      <c r="L592" s="197">
        <v>0</v>
      </c>
      <c r="M592" s="197"/>
      <c r="N592" s="197"/>
      <c r="O592" s="227"/>
    </row>
    <row r="593" spans="2:15" x14ac:dyDescent="0.2">
      <c r="B593" s="196" t="s">
        <v>872</v>
      </c>
      <c r="C593" s="197" t="s">
        <v>2918</v>
      </c>
      <c r="D593" s="197" t="s">
        <v>2310</v>
      </c>
      <c r="E593" s="197" t="s">
        <v>2292</v>
      </c>
      <c r="F593" s="197" t="s">
        <v>2381</v>
      </c>
      <c r="G593" s="197" t="s">
        <v>3352</v>
      </c>
      <c r="H593" s="202">
        <v>502011371</v>
      </c>
      <c r="I593" s="203" t="s">
        <v>3353</v>
      </c>
      <c r="J593" s="204">
        <v>0</v>
      </c>
      <c r="K593" s="204">
        <v>0</v>
      </c>
      <c r="L593" s="197">
        <v>0</v>
      </c>
      <c r="M593" s="197"/>
      <c r="N593" s="197"/>
      <c r="O593" s="227"/>
    </row>
    <row r="594" spans="2:15" x14ac:dyDescent="0.2">
      <c r="B594" s="196" t="s">
        <v>872</v>
      </c>
      <c r="C594" s="197" t="s">
        <v>2918</v>
      </c>
      <c r="D594" s="197" t="s">
        <v>2310</v>
      </c>
      <c r="E594" s="197" t="s">
        <v>2292</v>
      </c>
      <c r="F594" s="197" t="s">
        <v>2381</v>
      </c>
      <c r="G594" s="197" t="s">
        <v>2816</v>
      </c>
      <c r="H594" s="202" t="s">
        <v>3354</v>
      </c>
      <c r="I594" s="203" t="s">
        <v>3355</v>
      </c>
      <c r="J594" s="204">
        <v>0</v>
      </c>
      <c r="K594" s="204">
        <v>0</v>
      </c>
      <c r="L594" s="197">
        <v>0</v>
      </c>
      <c r="M594" s="197"/>
      <c r="N594" s="197"/>
      <c r="O594" s="227"/>
    </row>
    <row r="595" spans="2:15" x14ac:dyDescent="0.2">
      <c r="B595" s="196" t="s">
        <v>872</v>
      </c>
      <c r="C595" s="197" t="s">
        <v>2918</v>
      </c>
      <c r="D595" s="197" t="s">
        <v>2310</v>
      </c>
      <c r="E595" s="197" t="s">
        <v>2292</v>
      </c>
      <c r="F595" s="197" t="s">
        <v>2381</v>
      </c>
      <c r="G595" s="197" t="s">
        <v>2874</v>
      </c>
      <c r="H595" s="202" t="s">
        <v>3356</v>
      </c>
      <c r="I595" s="203" t="s">
        <v>3357</v>
      </c>
      <c r="J595" s="204">
        <v>246655.28</v>
      </c>
      <c r="K595" s="204">
        <v>0</v>
      </c>
      <c r="L595" s="197">
        <v>246655.28</v>
      </c>
      <c r="M595" s="197"/>
      <c r="N595" s="197"/>
      <c r="O595" s="227"/>
    </row>
    <row r="596" spans="2:15" x14ac:dyDescent="0.2">
      <c r="B596" s="196" t="s">
        <v>872</v>
      </c>
      <c r="C596" s="197" t="s">
        <v>2918</v>
      </c>
      <c r="D596" s="197" t="s">
        <v>2310</v>
      </c>
      <c r="E596" s="197" t="s">
        <v>2292</v>
      </c>
      <c r="F596" s="197" t="s">
        <v>2381</v>
      </c>
      <c r="G596" s="197" t="s">
        <v>2796</v>
      </c>
      <c r="H596" s="202" t="s">
        <v>3358</v>
      </c>
      <c r="I596" s="203" t="s">
        <v>3359</v>
      </c>
      <c r="J596" s="204">
        <v>25770.36</v>
      </c>
      <c r="K596" s="204">
        <v>0</v>
      </c>
      <c r="L596" s="197">
        <v>25770.36</v>
      </c>
      <c r="M596" s="197"/>
      <c r="N596" s="197"/>
      <c r="O596" s="227"/>
    </row>
    <row r="597" spans="2:15" x14ac:dyDescent="0.2">
      <c r="B597" s="196" t="s">
        <v>872</v>
      </c>
      <c r="C597" s="197" t="s">
        <v>2918</v>
      </c>
      <c r="D597" s="197" t="s">
        <v>2310</v>
      </c>
      <c r="E597" s="197" t="s">
        <v>2292</v>
      </c>
      <c r="F597" s="197" t="s">
        <v>2381</v>
      </c>
      <c r="G597" s="197" t="s">
        <v>2819</v>
      </c>
      <c r="H597" s="202" t="s">
        <v>3360</v>
      </c>
      <c r="I597" s="203" t="s">
        <v>3361</v>
      </c>
      <c r="J597" s="204">
        <v>11815.65</v>
      </c>
      <c r="K597" s="204">
        <v>0</v>
      </c>
      <c r="L597" s="197">
        <v>11815.65</v>
      </c>
      <c r="M597" s="197"/>
      <c r="N597" s="197"/>
      <c r="O597" s="227"/>
    </row>
    <row r="598" spans="2:15" x14ac:dyDescent="0.2">
      <c r="B598" s="196" t="s">
        <v>872</v>
      </c>
      <c r="C598" s="197" t="s">
        <v>2918</v>
      </c>
      <c r="D598" s="197" t="s">
        <v>2310</v>
      </c>
      <c r="E598" s="197" t="s">
        <v>2292</v>
      </c>
      <c r="F598" s="197" t="s">
        <v>2381</v>
      </c>
      <c r="G598" s="197" t="s">
        <v>2821</v>
      </c>
      <c r="H598" s="202" t="s">
        <v>3362</v>
      </c>
      <c r="I598" s="203" t="s">
        <v>3363</v>
      </c>
      <c r="J598" s="204">
        <v>58096.73</v>
      </c>
      <c r="K598" s="204">
        <v>0</v>
      </c>
      <c r="L598" s="197">
        <v>58096.73</v>
      </c>
      <c r="M598" s="197"/>
      <c r="N598" s="197"/>
      <c r="O598" s="227"/>
    </row>
    <row r="599" spans="2:15" x14ac:dyDescent="0.2">
      <c r="B599" s="196" t="s">
        <v>872</v>
      </c>
      <c r="C599" s="197" t="s">
        <v>2918</v>
      </c>
      <c r="D599" s="197" t="s">
        <v>2310</v>
      </c>
      <c r="E599" s="197" t="s">
        <v>2292</v>
      </c>
      <c r="F599" s="197" t="s">
        <v>2381</v>
      </c>
      <c r="G599" s="197" t="s">
        <v>3364</v>
      </c>
      <c r="H599" s="202" t="s">
        <v>3365</v>
      </c>
      <c r="I599" s="203" t="s">
        <v>3366</v>
      </c>
      <c r="J599" s="204">
        <v>7110.21</v>
      </c>
      <c r="K599" s="204">
        <v>0</v>
      </c>
      <c r="L599" s="197">
        <v>7110.21</v>
      </c>
      <c r="M599" s="197"/>
      <c r="N599" s="197"/>
      <c r="O599" s="227"/>
    </row>
    <row r="600" spans="2:15" x14ac:dyDescent="0.2">
      <c r="B600" s="196" t="s">
        <v>874</v>
      </c>
      <c r="C600" s="197" t="s">
        <v>2918</v>
      </c>
      <c r="D600" s="197" t="s">
        <v>2310</v>
      </c>
      <c r="E600" s="197" t="s">
        <v>2292</v>
      </c>
      <c r="F600" s="197" t="s">
        <v>2381</v>
      </c>
      <c r="G600" s="197" t="s">
        <v>2823</v>
      </c>
      <c r="H600" s="202" t="s">
        <v>3367</v>
      </c>
      <c r="I600" s="203" t="s">
        <v>3368</v>
      </c>
      <c r="J600" s="204">
        <v>0</v>
      </c>
      <c r="K600" s="204">
        <v>0</v>
      </c>
      <c r="L600" s="197">
        <v>0</v>
      </c>
      <c r="M600" s="197"/>
      <c r="N600" s="197"/>
      <c r="O600" s="227"/>
    </row>
    <row r="601" spans="2:15" x14ac:dyDescent="0.2">
      <c r="B601" s="196" t="s">
        <v>874</v>
      </c>
      <c r="C601" s="197" t="s">
        <v>2918</v>
      </c>
      <c r="D601" s="197" t="s">
        <v>2310</v>
      </c>
      <c r="E601" s="197" t="s">
        <v>2292</v>
      </c>
      <c r="F601" s="197" t="s">
        <v>2381</v>
      </c>
      <c r="G601" s="197" t="s">
        <v>2825</v>
      </c>
      <c r="H601" s="202" t="s">
        <v>3369</v>
      </c>
      <c r="I601" s="203" t="s">
        <v>3370</v>
      </c>
      <c r="J601" s="204">
        <v>0</v>
      </c>
      <c r="K601" s="204">
        <v>0</v>
      </c>
      <c r="L601" s="197">
        <v>0</v>
      </c>
      <c r="M601" s="197"/>
      <c r="N601" s="197"/>
      <c r="O601" s="227"/>
    </row>
    <row r="602" spans="2:15" x14ac:dyDescent="0.2">
      <c r="B602" s="196" t="s">
        <v>874</v>
      </c>
      <c r="C602" s="197" t="s">
        <v>2918</v>
      </c>
      <c r="D602" s="197" t="s">
        <v>2310</v>
      </c>
      <c r="E602" s="197" t="s">
        <v>2292</v>
      </c>
      <c r="F602" s="197" t="s">
        <v>2381</v>
      </c>
      <c r="G602" s="197" t="s">
        <v>2833</v>
      </c>
      <c r="H602" s="202" t="s">
        <v>3371</v>
      </c>
      <c r="I602" s="203" t="s">
        <v>3372</v>
      </c>
      <c r="J602" s="204">
        <v>0</v>
      </c>
      <c r="K602" s="204">
        <v>0</v>
      </c>
      <c r="L602" s="197">
        <v>0</v>
      </c>
      <c r="M602" s="197"/>
      <c r="N602" s="197"/>
      <c r="O602" s="227"/>
    </row>
    <row r="603" spans="2:15" x14ac:dyDescent="0.2">
      <c r="B603" s="196" t="s">
        <v>874</v>
      </c>
      <c r="C603" s="197" t="s">
        <v>2918</v>
      </c>
      <c r="D603" s="197" t="s">
        <v>2310</v>
      </c>
      <c r="E603" s="197" t="s">
        <v>2292</v>
      </c>
      <c r="F603" s="197" t="s">
        <v>2381</v>
      </c>
      <c r="G603" s="197" t="s">
        <v>2865</v>
      </c>
      <c r="H603" s="202" t="s">
        <v>3373</v>
      </c>
      <c r="I603" s="203" t="s">
        <v>3374</v>
      </c>
      <c r="J603" s="204">
        <v>0</v>
      </c>
      <c r="K603" s="204">
        <v>0</v>
      </c>
      <c r="L603" s="197">
        <v>0</v>
      </c>
      <c r="M603" s="197"/>
      <c r="N603" s="197"/>
      <c r="O603" s="227"/>
    </row>
    <row r="604" spans="2:15" x14ac:dyDescent="0.2">
      <c r="B604" s="196" t="s">
        <v>874</v>
      </c>
      <c r="C604" s="197" t="s">
        <v>2918</v>
      </c>
      <c r="D604" s="197" t="s">
        <v>2310</v>
      </c>
      <c r="E604" s="197" t="s">
        <v>2292</v>
      </c>
      <c r="F604" s="197" t="s">
        <v>2381</v>
      </c>
      <c r="G604" s="197" t="s">
        <v>2869</v>
      </c>
      <c r="H604" s="202" t="s">
        <v>3375</v>
      </c>
      <c r="I604" s="203" t="s">
        <v>3376</v>
      </c>
      <c r="J604" s="204">
        <v>0</v>
      </c>
      <c r="K604" s="204">
        <v>0</v>
      </c>
      <c r="L604" s="197">
        <v>0</v>
      </c>
      <c r="M604" s="197"/>
      <c r="N604" s="197"/>
      <c r="O604" s="227"/>
    </row>
    <row r="605" spans="2:15" x14ac:dyDescent="0.2">
      <c r="B605" s="196" t="s">
        <v>874</v>
      </c>
      <c r="C605" s="197" t="s">
        <v>2918</v>
      </c>
      <c r="D605" s="197" t="s">
        <v>2310</v>
      </c>
      <c r="E605" s="197" t="s">
        <v>2292</v>
      </c>
      <c r="F605" s="197" t="s">
        <v>2381</v>
      </c>
      <c r="G605" s="197" t="s">
        <v>2877</v>
      </c>
      <c r="H605" s="202" t="s">
        <v>3377</v>
      </c>
      <c r="I605" s="203" t="s">
        <v>3378</v>
      </c>
      <c r="J605" s="204">
        <v>0</v>
      </c>
      <c r="K605" s="204">
        <v>0</v>
      </c>
      <c r="L605" s="197">
        <v>0</v>
      </c>
      <c r="M605" s="197"/>
      <c r="N605" s="197"/>
      <c r="O605" s="227"/>
    </row>
    <row r="606" spans="2:15" x14ac:dyDescent="0.2">
      <c r="B606" s="196" t="s">
        <v>874</v>
      </c>
      <c r="C606" s="197" t="s">
        <v>2918</v>
      </c>
      <c r="D606" s="197" t="s">
        <v>2310</v>
      </c>
      <c r="E606" s="197" t="s">
        <v>2292</v>
      </c>
      <c r="F606" s="197" t="s">
        <v>2381</v>
      </c>
      <c r="G606" s="197" t="s">
        <v>2882</v>
      </c>
      <c r="H606" s="202" t="s">
        <v>3379</v>
      </c>
      <c r="I606" s="203" t="s">
        <v>3380</v>
      </c>
      <c r="J606" s="204">
        <v>0</v>
      </c>
      <c r="K606" s="204">
        <v>0</v>
      </c>
      <c r="L606" s="197">
        <v>0</v>
      </c>
      <c r="M606" s="197"/>
      <c r="N606" s="197"/>
      <c r="O606" s="227"/>
    </row>
    <row r="607" spans="2:15" x14ac:dyDescent="0.2">
      <c r="B607" s="196" t="s">
        <v>874</v>
      </c>
      <c r="C607" s="197" t="s">
        <v>2918</v>
      </c>
      <c r="D607" s="197" t="s">
        <v>2310</v>
      </c>
      <c r="E607" s="197" t="s">
        <v>2292</v>
      </c>
      <c r="F607" s="197" t="s">
        <v>2381</v>
      </c>
      <c r="G607" s="197" t="s">
        <v>2889</v>
      </c>
      <c r="H607" s="202" t="s">
        <v>3381</v>
      </c>
      <c r="I607" s="203" t="s">
        <v>3382</v>
      </c>
      <c r="J607" s="204">
        <v>0</v>
      </c>
      <c r="K607" s="204">
        <v>0</v>
      </c>
      <c r="L607" s="197">
        <v>0</v>
      </c>
      <c r="M607" s="197"/>
      <c r="N607" s="197"/>
      <c r="O607" s="227"/>
    </row>
    <row r="608" spans="2:15" x14ac:dyDescent="0.2">
      <c r="B608" s="196" t="s">
        <v>874</v>
      </c>
      <c r="C608" s="197" t="s">
        <v>2918</v>
      </c>
      <c r="D608" s="197" t="s">
        <v>2310</v>
      </c>
      <c r="E608" s="197" t="s">
        <v>2292</v>
      </c>
      <c r="F608" s="197" t="s">
        <v>2381</v>
      </c>
      <c r="G608" s="197" t="s">
        <v>2417</v>
      </c>
      <c r="H608" s="202" t="s">
        <v>3383</v>
      </c>
      <c r="I608" s="203" t="s">
        <v>3384</v>
      </c>
      <c r="J608" s="204">
        <v>0</v>
      </c>
      <c r="K608" s="204">
        <v>0</v>
      </c>
      <c r="L608" s="197">
        <v>0</v>
      </c>
      <c r="M608" s="197"/>
      <c r="N608" s="197"/>
      <c r="O608" s="227"/>
    </row>
    <row r="609" spans="2:15" x14ac:dyDescent="0.2">
      <c r="B609" s="196" t="s">
        <v>874</v>
      </c>
      <c r="C609" s="197" t="s">
        <v>2918</v>
      </c>
      <c r="D609" s="197" t="s">
        <v>2310</v>
      </c>
      <c r="E609" s="197" t="s">
        <v>2292</v>
      </c>
      <c r="F609" s="197" t="s">
        <v>2381</v>
      </c>
      <c r="G609" s="197" t="s">
        <v>3385</v>
      </c>
      <c r="H609" s="202" t="s">
        <v>3386</v>
      </c>
      <c r="I609" s="203" t="s">
        <v>3387</v>
      </c>
      <c r="J609" s="204">
        <v>0</v>
      </c>
      <c r="K609" s="204">
        <v>0</v>
      </c>
      <c r="L609" s="197">
        <v>0</v>
      </c>
      <c r="M609" s="197"/>
      <c r="N609" s="197"/>
      <c r="O609" s="227"/>
    </row>
    <row r="610" spans="2:15" x14ac:dyDescent="0.2">
      <c r="B610" s="196" t="s">
        <v>874</v>
      </c>
      <c r="C610" s="197" t="s">
        <v>2918</v>
      </c>
      <c r="D610" s="197" t="s">
        <v>2310</v>
      </c>
      <c r="E610" s="197" t="s">
        <v>2292</v>
      </c>
      <c r="F610" s="197" t="s">
        <v>2381</v>
      </c>
      <c r="G610" s="197" t="s">
        <v>3388</v>
      </c>
      <c r="H610" s="202" t="s">
        <v>3389</v>
      </c>
      <c r="I610" s="203" t="s">
        <v>3390</v>
      </c>
      <c r="J610" s="204">
        <v>0</v>
      </c>
      <c r="K610" s="204">
        <v>0</v>
      </c>
      <c r="L610" s="197">
        <v>0</v>
      </c>
      <c r="M610" s="197"/>
      <c r="N610" s="197"/>
      <c r="O610" s="227"/>
    </row>
    <row r="611" spans="2:15" x14ac:dyDescent="0.2">
      <c r="B611" s="196" t="s">
        <v>876</v>
      </c>
      <c r="C611" s="197" t="s">
        <v>2918</v>
      </c>
      <c r="D611" s="197" t="s">
        <v>2310</v>
      </c>
      <c r="E611" s="197" t="s">
        <v>2292</v>
      </c>
      <c r="F611" s="197" t="s">
        <v>2381</v>
      </c>
      <c r="G611" s="197" t="s">
        <v>3391</v>
      </c>
      <c r="H611" s="202" t="s">
        <v>3392</v>
      </c>
      <c r="I611" s="203" t="s">
        <v>3393</v>
      </c>
      <c r="J611" s="204">
        <v>0</v>
      </c>
      <c r="K611" s="204">
        <v>0</v>
      </c>
      <c r="L611" s="197">
        <v>0</v>
      </c>
      <c r="M611" s="197"/>
      <c r="N611" s="197"/>
      <c r="O611" s="227"/>
    </row>
    <row r="612" spans="2:15" x14ac:dyDescent="0.2">
      <c r="B612" s="196" t="s">
        <v>876</v>
      </c>
      <c r="C612" s="197" t="s">
        <v>2918</v>
      </c>
      <c r="D612" s="197" t="s">
        <v>2310</v>
      </c>
      <c r="E612" s="197" t="s">
        <v>2292</v>
      </c>
      <c r="F612" s="197" t="s">
        <v>2381</v>
      </c>
      <c r="G612" s="197" t="s">
        <v>3394</v>
      </c>
      <c r="H612" s="202" t="s">
        <v>3395</v>
      </c>
      <c r="I612" s="203" t="s">
        <v>3396</v>
      </c>
      <c r="J612" s="204">
        <v>0</v>
      </c>
      <c r="K612" s="204">
        <v>0</v>
      </c>
      <c r="L612" s="197">
        <v>0</v>
      </c>
      <c r="M612" s="197"/>
      <c r="N612" s="197"/>
      <c r="O612" s="227"/>
    </row>
    <row r="613" spans="2:15" x14ac:dyDescent="0.2">
      <c r="B613" s="196" t="s">
        <v>876</v>
      </c>
      <c r="C613" s="197" t="s">
        <v>2918</v>
      </c>
      <c r="D613" s="197" t="s">
        <v>2310</v>
      </c>
      <c r="E613" s="197" t="s">
        <v>2292</v>
      </c>
      <c r="F613" s="197" t="s">
        <v>2381</v>
      </c>
      <c r="G613" s="197" t="s">
        <v>3397</v>
      </c>
      <c r="H613" s="202" t="s">
        <v>3398</v>
      </c>
      <c r="I613" s="203" t="s">
        <v>3399</v>
      </c>
      <c r="J613" s="204">
        <v>0</v>
      </c>
      <c r="K613" s="204">
        <v>0</v>
      </c>
      <c r="L613" s="197">
        <v>0</v>
      </c>
      <c r="M613" s="197"/>
      <c r="N613" s="197"/>
      <c r="O613" s="227"/>
    </row>
    <row r="614" spans="2:15" x14ac:dyDescent="0.2">
      <c r="B614" s="196" t="s">
        <v>876</v>
      </c>
      <c r="C614" s="197" t="s">
        <v>2918</v>
      </c>
      <c r="D614" s="197" t="s">
        <v>2310</v>
      </c>
      <c r="E614" s="197" t="s">
        <v>2292</v>
      </c>
      <c r="F614" s="197" t="s">
        <v>2381</v>
      </c>
      <c r="G614" s="197" t="s">
        <v>3400</v>
      </c>
      <c r="H614" s="202" t="s">
        <v>3401</v>
      </c>
      <c r="I614" s="203" t="s">
        <v>3402</v>
      </c>
      <c r="J614" s="204">
        <v>0</v>
      </c>
      <c r="K614" s="204">
        <v>0</v>
      </c>
      <c r="L614" s="197">
        <v>0</v>
      </c>
      <c r="M614" s="197"/>
      <c r="N614" s="197"/>
      <c r="O614" s="227"/>
    </row>
    <row r="615" spans="2:15" x14ac:dyDescent="0.2">
      <c r="B615" s="196" t="s">
        <v>876</v>
      </c>
      <c r="C615" s="197" t="s">
        <v>2918</v>
      </c>
      <c r="D615" s="197" t="s">
        <v>2310</v>
      </c>
      <c r="E615" s="197" t="s">
        <v>2292</v>
      </c>
      <c r="F615" s="197" t="s">
        <v>2381</v>
      </c>
      <c r="G615" s="197" t="s">
        <v>3403</v>
      </c>
      <c r="H615" s="202" t="s">
        <v>3404</v>
      </c>
      <c r="I615" s="203" t="s">
        <v>3405</v>
      </c>
      <c r="J615" s="204">
        <v>0</v>
      </c>
      <c r="K615" s="204">
        <v>0</v>
      </c>
      <c r="L615" s="197">
        <v>0</v>
      </c>
      <c r="M615" s="197"/>
      <c r="N615" s="197"/>
      <c r="O615" s="227"/>
    </row>
    <row r="616" spans="2:15" x14ac:dyDescent="0.2">
      <c r="B616" s="196" t="s">
        <v>876</v>
      </c>
      <c r="C616" s="197" t="s">
        <v>2918</v>
      </c>
      <c r="D616" s="197" t="s">
        <v>2310</v>
      </c>
      <c r="E616" s="197" t="s">
        <v>2292</v>
      </c>
      <c r="F616" s="197" t="s">
        <v>2381</v>
      </c>
      <c r="G616" s="197" t="s">
        <v>3406</v>
      </c>
      <c r="H616" s="202" t="s">
        <v>3407</v>
      </c>
      <c r="I616" s="203" t="s">
        <v>3408</v>
      </c>
      <c r="J616" s="204">
        <v>0</v>
      </c>
      <c r="K616" s="204">
        <v>0</v>
      </c>
      <c r="L616" s="197">
        <v>0</v>
      </c>
      <c r="M616" s="197"/>
      <c r="N616" s="197"/>
      <c r="O616" s="227"/>
    </row>
    <row r="617" spans="2:15" x14ac:dyDescent="0.2">
      <c r="B617" s="196" t="s">
        <v>876</v>
      </c>
      <c r="C617" s="197" t="s">
        <v>2918</v>
      </c>
      <c r="D617" s="197" t="s">
        <v>2310</v>
      </c>
      <c r="E617" s="197" t="s">
        <v>2292</v>
      </c>
      <c r="F617" s="197" t="s">
        <v>2381</v>
      </c>
      <c r="G617" s="197" t="s">
        <v>3409</v>
      </c>
      <c r="H617" s="202" t="s">
        <v>3410</v>
      </c>
      <c r="I617" s="203" t="s">
        <v>3411</v>
      </c>
      <c r="J617" s="204">
        <v>0</v>
      </c>
      <c r="K617" s="204">
        <v>0</v>
      </c>
      <c r="L617" s="197">
        <v>0</v>
      </c>
      <c r="M617" s="197"/>
      <c r="N617" s="197"/>
      <c r="O617" s="227"/>
    </row>
    <row r="618" spans="2:15" x14ac:dyDescent="0.2">
      <c r="B618" s="196" t="s">
        <v>876</v>
      </c>
      <c r="C618" s="197" t="s">
        <v>2918</v>
      </c>
      <c r="D618" s="197" t="s">
        <v>2310</v>
      </c>
      <c r="E618" s="197" t="s">
        <v>2292</v>
      </c>
      <c r="F618" s="197" t="s">
        <v>2381</v>
      </c>
      <c r="G618" s="197" t="s">
        <v>3412</v>
      </c>
      <c r="H618" s="202" t="s">
        <v>3413</v>
      </c>
      <c r="I618" s="203" t="s">
        <v>3414</v>
      </c>
      <c r="J618" s="204">
        <v>0</v>
      </c>
      <c r="K618" s="204">
        <v>0</v>
      </c>
      <c r="L618" s="197">
        <v>0</v>
      </c>
      <c r="M618" s="197"/>
      <c r="N618" s="197"/>
      <c r="O618" s="227"/>
    </row>
    <row r="619" spans="2:15" x14ac:dyDescent="0.2">
      <c r="B619" s="196" t="s">
        <v>876</v>
      </c>
      <c r="C619" s="197" t="s">
        <v>2918</v>
      </c>
      <c r="D619" s="197" t="s">
        <v>2310</v>
      </c>
      <c r="E619" s="197" t="s">
        <v>2292</v>
      </c>
      <c r="F619" s="197" t="s">
        <v>2381</v>
      </c>
      <c r="G619" s="197" t="s">
        <v>3415</v>
      </c>
      <c r="H619" s="202" t="s">
        <v>3416</v>
      </c>
      <c r="I619" s="203" t="s">
        <v>3417</v>
      </c>
      <c r="J619" s="204">
        <v>0</v>
      </c>
      <c r="K619" s="204">
        <v>0</v>
      </c>
      <c r="L619" s="197">
        <v>0</v>
      </c>
      <c r="M619" s="197"/>
      <c r="N619" s="197"/>
      <c r="O619" s="227"/>
    </row>
    <row r="620" spans="2:15" x14ac:dyDescent="0.2">
      <c r="B620" s="196" t="s">
        <v>876</v>
      </c>
      <c r="C620" s="197" t="s">
        <v>2918</v>
      </c>
      <c r="D620" s="197" t="s">
        <v>2310</v>
      </c>
      <c r="E620" s="197" t="s">
        <v>2292</v>
      </c>
      <c r="F620" s="197" t="s">
        <v>2381</v>
      </c>
      <c r="G620" s="197" t="s">
        <v>3418</v>
      </c>
      <c r="H620" s="202" t="s">
        <v>3419</v>
      </c>
      <c r="I620" s="203" t="s">
        <v>3420</v>
      </c>
      <c r="J620" s="204">
        <v>0</v>
      </c>
      <c r="K620" s="204">
        <v>0</v>
      </c>
      <c r="L620" s="197">
        <v>0</v>
      </c>
      <c r="M620" s="197"/>
      <c r="N620" s="197"/>
      <c r="O620" s="227"/>
    </row>
    <row r="621" spans="2:15" x14ac:dyDescent="0.2">
      <c r="B621" s="196" t="s">
        <v>876</v>
      </c>
      <c r="C621" s="197" t="s">
        <v>2918</v>
      </c>
      <c r="D621" s="197" t="s">
        <v>2310</v>
      </c>
      <c r="E621" s="197" t="s">
        <v>2292</v>
      </c>
      <c r="F621" s="197" t="s">
        <v>2381</v>
      </c>
      <c r="G621" s="197" t="s">
        <v>3421</v>
      </c>
      <c r="H621" s="202" t="s">
        <v>3422</v>
      </c>
      <c r="I621" s="203" t="s">
        <v>3423</v>
      </c>
      <c r="J621" s="204">
        <v>0</v>
      </c>
      <c r="K621" s="204">
        <v>0</v>
      </c>
      <c r="L621" s="197">
        <v>0</v>
      </c>
      <c r="M621" s="197"/>
      <c r="N621" s="197"/>
      <c r="O621" s="227"/>
    </row>
    <row r="622" spans="2:15" x14ac:dyDescent="0.2">
      <c r="B622" s="196" t="s">
        <v>876</v>
      </c>
      <c r="C622" s="197" t="s">
        <v>2918</v>
      </c>
      <c r="D622" s="197" t="s">
        <v>2310</v>
      </c>
      <c r="E622" s="197" t="s">
        <v>2292</v>
      </c>
      <c r="F622" s="197" t="s">
        <v>2381</v>
      </c>
      <c r="G622" s="197" t="s">
        <v>3424</v>
      </c>
      <c r="H622" s="202" t="s">
        <v>3425</v>
      </c>
      <c r="I622" s="203" t="s">
        <v>3426</v>
      </c>
      <c r="J622" s="204">
        <v>63999.72</v>
      </c>
      <c r="K622" s="204">
        <v>0</v>
      </c>
      <c r="L622" s="197">
        <v>63999.72</v>
      </c>
      <c r="M622" s="197"/>
      <c r="N622" s="197"/>
      <c r="O622" s="227"/>
    </row>
    <row r="623" spans="2:15" x14ac:dyDescent="0.2">
      <c r="B623" s="196" t="s">
        <v>876</v>
      </c>
      <c r="C623" s="197" t="s">
        <v>2918</v>
      </c>
      <c r="D623" s="197" t="s">
        <v>2310</v>
      </c>
      <c r="E623" s="197" t="s">
        <v>2292</v>
      </c>
      <c r="F623" s="197" t="s">
        <v>2381</v>
      </c>
      <c r="G623" s="197" t="s">
        <v>3427</v>
      </c>
      <c r="H623" s="202" t="s">
        <v>3428</v>
      </c>
      <c r="I623" s="203" t="s">
        <v>3429</v>
      </c>
      <c r="J623" s="204">
        <v>35225.79</v>
      </c>
      <c r="K623" s="204">
        <v>0</v>
      </c>
      <c r="L623" s="197">
        <v>35225.79</v>
      </c>
      <c r="M623" s="197"/>
      <c r="N623" s="197"/>
      <c r="O623" s="227"/>
    </row>
    <row r="624" spans="2:15" x14ac:dyDescent="0.2">
      <c r="B624" s="196" t="s">
        <v>878</v>
      </c>
      <c r="C624" s="197" t="s">
        <v>2918</v>
      </c>
      <c r="D624" s="197" t="s">
        <v>2310</v>
      </c>
      <c r="E624" s="197" t="s">
        <v>2292</v>
      </c>
      <c r="F624" s="197" t="s">
        <v>2381</v>
      </c>
      <c r="G624" s="197" t="s">
        <v>3430</v>
      </c>
      <c r="H624" s="202" t="s">
        <v>3431</v>
      </c>
      <c r="I624" s="203" t="s">
        <v>3432</v>
      </c>
      <c r="J624" s="204">
        <v>0</v>
      </c>
      <c r="K624" s="204">
        <v>0</v>
      </c>
      <c r="L624" s="197">
        <v>0</v>
      </c>
      <c r="M624" s="197"/>
      <c r="N624" s="197"/>
      <c r="O624" s="227"/>
    </row>
    <row r="625" spans="2:15" x14ac:dyDescent="0.2">
      <c r="B625" s="196" t="s">
        <v>2057</v>
      </c>
      <c r="C625" s="197" t="s">
        <v>2918</v>
      </c>
      <c r="D625" s="197" t="s">
        <v>2310</v>
      </c>
      <c r="E625" s="197" t="s">
        <v>2292</v>
      </c>
      <c r="F625" s="197" t="s">
        <v>2487</v>
      </c>
      <c r="G625" s="197" t="s">
        <v>2289</v>
      </c>
      <c r="H625" s="202" t="s">
        <v>3433</v>
      </c>
      <c r="I625" s="203" t="s">
        <v>3434</v>
      </c>
      <c r="J625" s="233"/>
      <c r="K625" s="233"/>
      <c r="L625" s="234"/>
      <c r="M625" s="197"/>
      <c r="N625" s="197"/>
      <c r="O625" s="227"/>
    </row>
    <row r="626" spans="2:15" x14ac:dyDescent="0.2">
      <c r="B626" s="196" t="s">
        <v>880</v>
      </c>
      <c r="C626" s="197" t="s">
        <v>2918</v>
      </c>
      <c r="D626" s="197" t="s">
        <v>2310</v>
      </c>
      <c r="E626" s="197" t="s">
        <v>2292</v>
      </c>
      <c r="F626" s="197" t="s">
        <v>2487</v>
      </c>
      <c r="G626" s="197" t="s">
        <v>2292</v>
      </c>
      <c r="H626" s="202" t="s">
        <v>4656</v>
      </c>
      <c r="I626" s="203" t="s">
        <v>3435</v>
      </c>
      <c r="J626" s="233">
        <v>476648.75</v>
      </c>
      <c r="K626" s="233">
        <v>0</v>
      </c>
      <c r="L626" s="234">
        <v>476648.75</v>
      </c>
      <c r="M626" s="197"/>
      <c r="N626" s="197"/>
      <c r="O626" s="227"/>
    </row>
    <row r="627" spans="2:15" x14ac:dyDescent="0.2">
      <c r="B627" s="196" t="s">
        <v>882</v>
      </c>
      <c r="C627" s="197" t="s">
        <v>2918</v>
      </c>
      <c r="D627" s="197" t="s">
        <v>2310</v>
      </c>
      <c r="E627" s="197" t="s">
        <v>2292</v>
      </c>
      <c r="F627" s="197" t="s">
        <v>2487</v>
      </c>
      <c r="G627" s="197" t="s">
        <v>2310</v>
      </c>
      <c r="H627" s="202" t="s">
        <v>3436</v>
      </c>
      <c r="I627" s="203" t="s">
        <v>3437</v>
      </c>
      <c r="J627" s="233">
        <v>0</v>
      </c>
      <c r="K627" s="233">
        <v>0</v>
      </c>
      <c r="L627" s="234">
        <v>0</v>
      </c>
      <c r="M627" s="197"/>
      <c r="N627" s="197"/>
      <c r="O627" s="227"/>
    </row>
    <row r="628" spans="2:15" x14ac:dyDescent="0.2">
      <c r="B628" s="196" t="s">
        <v>884</v>
      </c>
      <c r="C628" s="197" t="s">
        <v>2918</v>
      </c>
      <c r="D628" s="197" t="s">
        <v>2310</v>
      </c>
      <c r="E628" s="197" t="s">
        <v>2292</v>
      </c>
      <c r="F628" s="197" t="s">
        <v>2487</v>
      </c>
      <c r="G628" s="197" t="s">
        <v>2301</v>
      </c>
      <c r="H628" s="202" t="s">
        <v>3438</v>
      </c>
      <c r="I628" s="203" t="s">
        <v>3439</v>
      </c>
      <c r="J628" s="233">
        <v>0</v>
      </c>
      <c r="K628" s="233">
        <v>0</v>
      </c>
      <c r="L628" s="234">
        <v>0</v>
      </c>
      <c r="M628" s="197"/>
      <c r="N628" s="197"/>
      <c r="O628" s="227"/>
    </row>
    <row r="629" spans="2:15" x14ac:dyDescent="0.2">
      <c r="B629" s="196" t="s">
        <v>884</v>
      </c>
      <c r="C629" s="197" t="s">
        <v>2918</v>
      </c>
      <c r="D629" s="197" t="s">
        <v>2310</v>
      </c>
      <c r="E629" s="197" t="s">
        <v>2292</v>
      </c>
      <c r="F629" s="197" t="s">
        <v>2487</v>
      </c>
      <c r="G629" s="197" t="s">
        <v>2304</v>
      </c>
      <c r="H629" s="202" t="s">
        <v>3440</v>
      </c>
      <c r="I629" s="203" t="s">
        <v>3441</v>
      </c>
      <c r="J629" s="233">
        <v>0</v>
      </c>
      <c r="K629" s="233">
        <v>0</v>
      </c>
      <c r="L629" s="234">
        <v>0</v>
      </c>
      <c r="M629" s="197"/>
      <c r="N629" s="197"/>
      <c r="O629" s="227"/>
    </row>
    <row r="630" spans="2:15" x14ac:dyDescent="0.2">
      <c r="B630" s="196" t="s">
        <v>886</v>
      </c>
      <c r="C630" s="197" t="s">
        <v>2918</v>
      </c>
      <c r="D630" s="197" t="s">
        <v>2310</v>
      </c>
      <c r="E630" s="197" t="s">
        <v>2292</v>
      </c>
      <c r="F630" s="197" t="s">
        <v>2487</v>
      </c>
      <c r="G630" s="197" t="s">
        <v>2306</v>
      </c>
      <c r="H630" s="202" t="s">
        <v>3442</v>
      </c>
      <c r="I630" s="203" t="s">
        <v>47</v>
      </c>
      <c r="J630" s="233">
        <v>0</v>
      </c>
      <c r="K630" s="233">
        <v>0</v>
      </c>
      <c r="L630" s="234">
        <v>0</v>
      </c>
      <c r="M630" s="197"/>
      <c r="N630" s="197"/>
      <c r="O630" s="227"/>
    </row>
    <row r="631" spans="2:15" x14ac:dyDescent="0.2">
      <c r="B631" s="196" t="s">
        <v>888</v>
      </c>
      <c r="C631" s="197" t="s">
        <v>2918</v>
      </c>
      <c r="D631" s="197" t="s">
        <v>2310</v>
      </c>
      <c r="E631" s="197" t="s">
        <v>2292</v>
      </c>
      <c r="F631" s="197" t="s">
        <v>2487</v>
      </c>
      <c r="G631" s="197" t="s">
        <v>2308</v>
      </c>
      <c r="H631" s="202" t="s">
        <v>3443</v>
      </c>
      <c r="I631" s="203" t="s">
        <v>3444</v>
      </c>
      <c r="J631" s="204">
        <v>160998.23000000001</v>
      </c>
      <c r="K631" s="204">
        <v>0</v>
      </c>
      <c r="L631" s="197">
        <v>160998.23000000001</v>
      </c>
      <c r="M631" s="197"/>
      <c r="N631" s="197"/>
      <c r="O631" s="227"/>
    </row>
    <row r="632" spans="2:15" x14ac:dyDescent="0.2">
      <c r="B632" s="196" t="s">
        <v>888</v>
      </c>
      <c r="C632" s="197" t="s">
        <v>2918</v>
      </c>
      <c r="D632" s="197" t="s">
        <v>2310</v>
      </c>
      <c r="E632" s="197" t="s">
        <v>2292</v>
      </c>
      <c r="F632" s="197" t="s">
        <v>2487</v>
      </c>
      <c r="G632" s="197" t="s">
        <v>2369</v>
      </c>
      <c r="H632" s="202" t="s">
        <v>3445</v>
      </c>
      <c r="I632" s="203" t="s">
        <v>3446</v>
      </c>
      <c r="J632" s="204">
        <v>8550</v>
      </c>
      <c r="K632" s="204">
        <v>0</v>
      </c>
      <c r="L632" s="197">
        <v>8550</v>
      </c>
      <c r="M632" s="197"/>
      <c r="N632" s="197"/>
      <c r="O632" s="227"/>
    </row>
    <row r="633" spans="2:15" x14ac:dyDescent="0.2">
      <c r="B633" s="196" t="s">
        <v>888</v>
      </c>
      <c r="C633" s="197" t="s">
        <v>2918</v>
      </c>
      <c r="D633" s="197" t="s">
        <v>2310</v>
      </c>
      <c r="E633" s="197" t="s">
        <v>2292</v>
      </c>
      <c r="F633" s="197" t="s">
        <v>2487</v>
      </c>
      <c r="G633" s="197" t="s">
        <v>2372</v>
      </c>
      <c r="H633" s="202" t="s">
        <v>3447</v>
      </c>
      <c r="I633" s="203" t="s">
        <v>3448</v>
      </c>
      <c r="J633" s="204">
        <v>101291.06</v>
      </c>
      <c r="K633" s="204">
        <v>0</v>
      </c>
      <c r="L633" s="197">
        <v>101291.06</v>
      </c>
      <c r="M633" s="197"/>
      <c r="N633" s="197"/>
      <c r="O633" s="227"/>
    </row>
    <row r="634" spans="2:15" x14ac:dyDescent="0.2">
      <c r="B634" s="196" t="s">
        <v>888</v>
      </c>
      <c r="C634" s="197" t="s">
        <v>2918</v>
      </c>
      <c r="D634" s="197" t="s">
        <v>2310</v>
      </c>
      <c r="E634" s="197" t="s">
        <v>2292</v>
      </c>
      <c r="F634" s="197" t="s">
        <v>2487</v>
      </c>
      <c r="G634" s="197" t="s">
        <v>2325</v>
      </c>
      <c r="H634" s="202" t="s">
        <v>3449</v>
      </c>
      <c r="I634" s="203" t="s">
        <v>3450</v>
      </c>
      <c r="J634" s="204">
        <v>270953.07</v>
      </c>
      <c r="K634" s="204">
        <v>0</v>
      </c>
      <c r="L634" s="197">
        <v>270953.07</v>
      </c>
      <c r="M634" s="197"/>
      <c r="N634" s="197"/>
      <c r="O634" s="227"/>
    </row>
    <row r="635" spans="2:15" x14ac:dyDescent="0.2">
      <c r="B635" s="196" t="s">
        <v>888</v>
      </c>
      <c r="C635" s="197" t="s">
        <v>2918</v>
      </c>
      <c r="D635" s="197" t="s">
        <v>2310</v>
      </c>
      <c r="E635" s="197" t="s">
        <v>2292</v>
      </c>
      <c r="F635" s="197" t="s">
        <v>2487</v>
      </c>
      <c r="G635" s="197" t="s">
        <v>2328</v>
      </c>
      <c r="H635" s="202">
        <v>502011410</v>
      </c>
      <c r="I635" s="203" t="s">
        <v>3451</v>
      </c>
      <c r="J635" s="204">
        <v>235966.33</v>
      </c>
      <c r="K635" s="204">
        <v>0</v>
      </c>
      <c r="L635" s="197">
        <v>235966.33</v>
      </c>
      <c r="M635" s="197"/>
      <c r="N635" s="197"/>
      <c r="O635" s="227"/>
    </row>
    <row r="636" spans="2:15" x14ac:dyDescent="0.2">
      <c r="B636" s="196" t="s">
        <v>888</v>
      </c>
      <c r="C636" s="197" t="s">
        <v>2918</v>
      </c>
      <c r="D636" s="197" t="s">
        <v>2310</v>
      </c>
      <c r="E636" s="197" t="s">
        <v>2292</v>
      </c>
      <c r="F636" s="197" t="s">
        <v>2487</v>
      </c>
      <c r="G636" s="197" t="s">
        <v>2354</v>
      </c>
      <c r="H636" s="202">
        <v>502011412</v>
      </c>
      <c r="I636" s="203" t="s">
        <v>3452</v>
      </c>
      <c r="J636" s="204">
        <v>6194634.25</v>
      </c>
      <c r="K636" s="204">
        <v>18858.38</v>
      </c>
      <c r="L636" s="197">
        <v>6175775.8700000001</v>
      </c>
      <c r="M636" s="197"/>
      <c r="N636" s="197"/>
      <c r="O636" s="227"/>
    </row>
    <row r="637" spans="2:15" x14ac:dyDescent="0.2">
      <c r="B637" s="196" t="s">
        <v>890</v>
      </c>
      <c r="C637" s="197" t="s">
        <v>2918</v>
      </c>
      <c r="D637" s="197" t="s">
        <v>2310</v>
      </c>
      <c r="E637" s="197" t="s">
        <v>2292</v>
      </c>
      <c r="F637" s="197" t="s">
        <v>2487</v>
      </c>
      <c r="G637" s="197" t="s">
        <v>2331</v>
      </c>
      <c r="H637" s="202" t="s">
        <v>4657</v>
      </c>
      <c r="I637" s="203" t="s">
        <v>3453</v>
      </c>
      <c r="J637" s="204">
        <v>725454.91</v>
      </c>
      <c r="K637" s="204">
        <v>0</v>
      </c>
      <c r="L637" s="197">
        <v>725454.91</v>
      </c>
      <c r="M637" s="197"/>
      <c r="N637" s="197"/>
      <c r="O637" s="227"/>
    </row>
    <row r="638" spans="2:15" x14ac:dyDescent="0.2">
      <c r="B638" s="196" t="s">
        <v>2260</v>
      </c>
      <c r="C638" s="197" t="s">
        <v>2918</v>
      </c>
      <c r="D638" s="197" t="s">
        <v>2310</v>
      </c>
      <c r="E638" s="197" t="s">
        <v>2292</v>
      </c>
      <c r="F638" s="197" t="s">
        <v>2487</v>
      </c>
      <c r="G638" s="197" t="s">
        <v>2381</v>
      </c>
      <c r="H638" s="202">
        <v>502011413</v>
      </c>
      <c r="I638" s="203" t="s">
        <v>3454</v>
      </c>
      <c r="J638" s="204">
        <v>0</v>
      </c>
      <c r="K638" s="204">
        <v>0</v>
      </c>
      <c r="L638" s="197">
        <v>0</v>
      </c>
      <c r="M638" s="197"/>
      <c r="N638" s="197"/>
      <c r="O638" s="227"/>
    </row>
    <row r="639" spans="2:15" x14ac:dyDescent="0.2">
      <c r="B639" s="196" t="s">
        <v>2059</v>
      </c>
      <c r="C639" s="197" t="s">
        <v>2918</v>
      </c>
      <c r="D639" s="197" t="s">
        <v>2310</v>
      </c>
      <c r="E639" s="197" t="s">
        <v>2292</v>
      </c>
      <c r="F639" s="197" t="s">
        <v>2496</v>
      </c>
      <c r="G639" s="197" t="s">
        <v>2289</v>
      </c>
      <c r="H639" s="202" t="s">
        <v>3455</v>
      </c>
      <c r="I639" s="203" t="s">
        <v>3456</v>
      </c>
      <c r="J639" s="204"/>
      <c r="K639" s="204"/>
      <c r="L639" s="197"/>
      <c r="M639" s="197"/>
      <c r="N639" s="197"/>
      <c r="O639" s="227"/>
    </row>
    <row r="640" spans="2:15" x14ac:dyDescent="0.2">
      <c r="B640" s="196" t="s">
        <v>892</v>
      </c>
      <c r="C640" s="197" t="s">
        <v>2918</v>
      </c>
      <c r="D640" s="197" t="s">
        <v>2310</v>
      </c>
      <c r="E640" s="197" t="s">
        <v>2292</v>
      </c>
      <c r="F640" s="197" t="s">
        <v>2496</v>
      </c>
      <c r="G640" s="197" t="s">
        <v>2292</v>
      </c>
      <c r="H640" s="202" t="s">
        <v>3457</v>
      </c>
      <c r="I640" s="203" t="s">
        <v>3458</v>
      </c>
      <c r="J640" s="204">
        <v>0</v>
      </c>
      <c r="K640" s="204">
        <v>0</v>
      </c>
      <c r="L640" s="197">
        <v>0</v>
      </c>
      <c r="M640" s="197"/>
      <c r="N640" s="197"/>
      <c r="O640" s="227"/>
    </row>
    <row r="641" spans="2:15" x14ac:dyDescent="0.2">
      <c r="B641" s="196" t="s">
        <v>894</v>
      </c>
      <c r="C641" s="197" t="s">
        <v>2918</v>
      </c>
      <c r="D641" s="197" t="s">
        <v>2310</v>
      </c>
      <c r="E641" s="197" t="s">
        <v>2292</v>
      </c>
      <c r="F641" s="197" t="s">
        <v>2496</v>
      </c>
      <c r="G641" s="197" t="s">
        <v>2310</v>
      </c>
      <c r="H641" s="202" t="s">
        <v>3459</v>
      </c>
      <c r="I641" s="203" t="s">
        <v>3460</v>
      </c>
      <c r="J641" s="204">
        <v>0</v>
      </c>
      <c r="K641" s="204">
        <v>0</v>
      </c>
      <c r="L641" s="197">
        <v>0</v>
      </c>
      <c r="M641" s="197"/>
      <c r="N641" s="197"/>
      <c r="O641" s="227"/>
    </row>
    <row r="642" spans="2:15" x14ac:dyDescent="0.2">
      <c r="B642" s="196" t="s">
        <v>896</v>
      </c>
      <c r="C642" s="197" t="s">
        <v>2918</v>
      </c>
      <c r="D642" s="197" t="s">
        <v>2310</v>
      </c>
      <c r="E642" s="197" t="s">
        <v>2292</v>
      </c>
      <c r="F642" s="197" t="s">
        <v>2496</v>
      </c>
      <c r="G642" s="197" t="s">
        <v>2301</v>
      </c>
      <c r="H642" s="202" t="s">
        <v>3461</v>
      </c>
      <c r="I642" s="203" t="s">
        <v>3462</v>
      </c>
      <c r="J642" s="204">
        <v>1905083.31</v>
      </c>
      <c r="K642" s="204">
        <v>3184.5</v>
      </c>
      <c r="L642" s="197">
        <v>1901898.81</v>
      </c>
      <c r="M642" s="197"/>
      <c r="N642" s="197"/>
      <c r="O642" s="227"/>
    </row>
    <row r="643" spans="2:15" x14ac:dyDescent="0.2">
      <c r="B643" s="196" t="s">
        <v>898</v>
      </c>
      <c r="C643" s="197" t="s">
        <v>2918</v>
      </c>
      <c r="D643" s="197" t="s">
        <v>2310</v>
      </c>
      <c r="E643" s="197" t="s">
        <v>2292</v>
      </c>
      <c r="F643" s="197" t="s">
        <v>2496</v>
      </c>
      <c r="G643" s="197" t="s">
        <v>2304</v>
      </c>
      <c r="H643" s="202" t="s">
        <v>3463</v>
      </c>
      <c r="I643" s="203" t="s">
        <v>3464</v>
      </c>
      <c r="J643" s="204">
        <v>0</v>
      </c>
      <c r="K643" s="204">
        <v>0</v>
      </c>
      <c r="L643" s="197">
        <v>0</v>
      </c>
      <c r="M643" s="197"/>
      <c r="N643" s="197"/>
      <c r="O643" s="227"/>
    </row>
    <row r="644" spans="2:15" x14ac:dyDescent="0.2">
      <c r="B644" s="196" t="s">
        <v>898</v>
      </c>
      <c r="C644" s="197" t="s">
        <v>2918</v>
      </c>
      <c r="D644" s="197" t="s">
        <v>2310</v>
      </c>
      <c r="E644" s="197" t="s">
        <v>2292</v>
      </c>
      <c r="F644" s="197" t="s">
        <v>2496</v>
      </c>
      <c r="G644" s="197" t="s">
        <v>2306</v>
      </c>
      <c r="H644" s="202" t="s">
        <v>3465</v>
      </c>
      <c r="I644" s="203" t="s">
        <v>3466</v>
      </c>
      <c r="J644" s="204">
        <v>0</v>
      </c>
      <c r="K644" s="204">
        <v>0</v>
      </c>
      <c r="L644" s="197">
        <v>0</v>
      </c>
      <c r="M644" s="197"/>
      <c r="N644" s="197"/>
      <c r="O644" s="227"/>
    </row>
    <row r="645" spans="2:15" x14ac:dyDescent="0.2">
      <c r="B645" s="196" t="s">
        <v>898</v>
      </c>
      <c r="C645" s="197" t="s">
        <v>2918</v>
      </c>
      <c r="D645" s="197" t="s">
        <v>2310</v>
      </c>
      <c r="E645" s="197" t="s">
        <v>2292</v>
      </c>
      <c r="F645" s="197" t="s">
        <v>2496</v>
      </c>
      <c r="G645" s="197" t="s">
        <v>2308</v>
      </c>
      <c r="H645" s="202" t="s">
        <v>3467</v>
      </c>
      <c r="I645" s="203" t="s">
        <v>3468</v>
      </c>
      <c r="J645" s="204">
        <v>0</v>
      </c>
      <c r="K645" s="204">
        <v>0</v>
      </c>
      <c r="L645" s="197">
        <v>0</v>
      </c>
      <c r="M645" s="197"/>
      <c r="N645" s="197"/>
      <c r="O645" s="227"/>
    </row>
    <row r="646" spans="2:15" x14ac:dyDescent="0.2">
      <c r="B646" s="196" t="s">
        <v>900</v>
      </c>
      <c r="C646" s="197" t="s">
        <v>2918</v>
      </c>
      <c r="D646" s="197" t="s">
        <v>2310</v>
      </c>
      <c r="E646" s="197" t="s">
        <v>2292</v>
      </c>
      <c r="F646" s="197" t="s">
        <v>2496</v>
      </c>
      <c r="G646" s="197" t="s">
        <v>2369</v>
      </c>
      <c r="H646" s="202">
        <v>502011507</v>
      </c>
      <c r="I646" s="203" t="s">
        <v>3469</v>
      </c>
      <c r="J646" s="204">
        <v>490101.36</v>
      </c>
      <c r="K646" s="204">
        <v>0</v>
      </c>
      <c r="L646" s="197">
        <v>490101.36</v>
      </c>
      <c r="M646" s="197"/>
      <c r="N646" s="197"/>
      <c r="O646" s="227"/>
    </row>
    <row r="647" spans="2:15" x14ac:dyDescent="0.2">
      <c r="B647" s="196" t="s">
        <v>903</v>
      </c>
      <c r="C647" s="197" t="s">
        <v>2918</v>
      </c>
      <c r="D647" s="197" t="s">
        <v>2310</v>
      </c>
      <c r="E647" s="197" t="s">
        <v>2292</v>
      </c>
      <c r="F647" s="197" t="s">
        <v>2496</v>
      </c>
      <c r="G647" s="197" t="s">
        <v>2372</v>
      </c>
      <c r="H647" s="202" t="s">
        <v>3470</v>
      </c>
      <c r="I647" s="203" t="s">
        <v>3471</v>
      </c>
      <c r="J647" s="204">
        <v>0</v>
      </c>
      <c r="K647" s="204">
        <v>0</v>
      </c>
      <c r="L647" s="197">
        <v>0</v>
      </c>
      <c r="M647" s="197"/>
      <c r="N647" s="197"/>
      <c r="O647" s="227"/>
    </row>
    <row r="648" spans="2:15" x14ac:dyDescent="0.2">
      <c r="B648" s="196" t="s">
        <v>905</v>
      </c>
      <c r="C648" s="197" t="s">
        <v>2918</v>
      </c>
      <c r="D648" s="197" t="s">
        <v>2310</v>
      </c>
      <c r="E648" s="197" t="s">
        <v>2292</v>
      </c>
      <c r="F648" s="197" t="s">
        <v>2496</v>
      </c>
      <c r="G648" s="197" t="s">
        <v>2325</v>
      </c>
      <c r="H648" s="202" t="s">
        <v>3472</v>
      </c>
      <c r="I648" s="203" t="s">
        <v>3473</v>
      </c>
      <c r="J648" s="204">
        <v>59303.06</v>
      </c>
      <c r="K648" s="204">
        <v>6105.26</v>
      </c>
      <c r="L648" s="197">
        <v>53197.799999999996</v>
      </c>
      <c r="M648" s="197"/>
      <c r="N648" s="197"/>
      <c r="O648" s="227"/>
    </row>
    <row r="649" spans="2:15" x14ac:dyDescent="0.2">
      <c r="B649" s="196" t="s">
        <v>905</v>
      </c>
      <c r="C649" s="197" t="s">
        <v>2918</v>
      </c>
      <c r="D649" s="197" t="s">
        <v>2310</v>
      </c>
      <c r="E649" s="197" t="s">
        <v>2292</v>
      </c>
      <c r="F649" s="197" t="s">
        <v>2496</v>
      </c>
      <c r="G649" s="197" t="s">
        <v>2328</v>
      </c>
      <c r="H649" s="202" t="s">
        <v>3474</v>
      </c>
      <c r="I649" s="203" t="s">
        <v>3475</v>
      </c>
      <c r="J649" s="204">
        <v>0</v>
      </c>
      <c r="K649" s="204">
        <v>0</v>
      </c>
      <c r="L649" s="197">
        <v>0</v>
      </c>
      <c r="M649" s="197"/>
      <c r="N649" s="197"/>
      <c r="O649" s="227"/>
    </row>
    <row r="650" spans="2:15" x14ac:dyDescent="0.2">
      <c r="B650" s="196" t="s">
        <v>905</v>
      </c>
      <c r="C650" s="197" t="s">
        <v>2918</v>
      </c>
      <c r="D650" s="197" t="s">
        <v>2310</v>
      </c>
      <c r="E650" s="197" t="s">
        <v>2292</v>
      </c>
      <c r="F650" s="197" t="s">
        <v>2496</v>
      </c>
      <c r="G650" s="197" t="s">
        <v>2331</v>
      </c>
      <c r="H650" s="202" t="s">
        <v>3476</v>
      </c>
      <c r="I650" s="203" t="s">
        <v>3477</v>
      </c>
      <c r="J650" s="204">
        <v>56168.94</v>
      </c>
      <c r="K650" s="204">
        <v>0</v>
      </c>
      <c r="L650" s="197">
        <v>56168.94</v>
      </c>
      <c r="M650" s="197"/>
      <c r="N650" s="197"/>
      <c r="O650" s="227"/>
    </row>
    <row r="651" spans="2:15" x14ac:dyDescent="0.2">
      <c r="B651" s="196" t="s">
        <v>905</v>
      </c>
      <c r="C651" s="197" t="s">
        <v>2918</v>
      </c>
      <c r="D651" s="197" t="s">
        <v>2310</v>
      </c>
      <c r="E651" s="197" t="s">
        <v>2292</v>
      </c>
      <c r="F651" s="197" t="s">
        <v>2496</v>
      </c>
      <c r="G651" s="197" t="s">
        <v>2354</v>
      </c>
      <c r="H651" s="202" t="s">
        <v>3478</v>
      </c>
      <c r="I651" s="203" t="s">
        <v>3479</v>
      </c>
      <c r="J651" s="204">
        <v>21659.26</v>
      </c>
      <c r="K651" s="204">
        <v>0</v>
      </c>
      <c r="L651" s="197">
        <v>21659.26</v>
      </c>
      <c r="M651" s="197"/>
      <c r="N651" s="197"/>
      <c r="O651" s="227"/>
    </row>
    <row r="652" spans="2:15" x14ac:dyDescent="0.2">
      <c r="B652" s="196" t="s">
        <v>905</v>
      </c>
      <c r="C652" s="197" t="s">
        <v>2918</v>
      </c>
      <c r="D652" s="197" t="s">
        <v>2310</v>
      </c>
      <c r="E652" s="197" t="s">
        <v>2292</v>
      </c>
      <c r="F652" s="197" t="s">
        <v>2496</v>
      </c>
      <c r="G652" s="197" t="s">
        <v>2381</v>
      </c>
      <c r="H652" s="202" t="s">
        <v>3480</v>
      </c>
      <c r="I652" s="203" t="s">
        <v>3481</v>
      </c>
      <c r="J652" s="204">
        <v>0</v>
      </c>
      <c r="K652" s="204">
        <v>0</v>
      </c>
      <c r="L652" s="197">
        <v>0</v>
      </c>
      <c r="M652" s="197"/>
      <c r="N652" s="197"/>
      <c r="O652" s="227"/>
    </row>
    <row r="653" spans="2:15" x14ac:dyDescent="0.2">
      <c r="B653" s="196" t="s">
        <v>905</v>
      </c>
      <c r="C653" s="197" t="s">
        <v>2918</v>
      </c>
      <c r="D653" s="197" t="s">
        <v>2310</v>
      </c>
      <c r="E653" s="197" t="s">
        <v>2292</v>
      </c>
      <c r="F653" s="197" t="s">
        <v>2496</v>
      </c>
      <c r="G653" s="197" t="s">
        <v>2487</v>
      </c>
      <c r="H653" s="202">
        <v>502011514</v>
      </c>
      <c r="I653" s="203" t="s">
        <v>3482</v>
      </c>
      <c r="J653" s="204">
        <v>1726109.29</v>
      </c>
      <c r="K653" s="204">
        <v>78727.66</v>
      </c>
      <c r="L653" s="197">
        <v>1647381.6300000001</v>
      </c>
      <c r="M653" s="197"/>
      <c r="N653" s="197"/>
      <c r="O653" s="227"/>
    </row>
    <row r="654" spans="2:15" x14ac:dyDescent="0.2">
      <c r="B654" s="196" t="s">
        <v>905</v>
      </c>
      <c r="C654" s="197" t="s">
        <v>2918</v>
      </c>
      <c r="D654" s="197" t="s">
        <v>2310</v>
      </c>
      <c r="E654" s="197" t="s">
        <v>2292</v>
      </c>
      <c r="F654" s="197" t="s">
        <v>2496</v>
      </c>
      <c r="G654" s="197" t="s">
        <v>2481</v>
      </c>
      <c r="H654" s="202">
        <v>502011518</v>
      </c>
      <c r="I654" s="203" t="s">
        <v>3483</v>
      </c>
      <c r="J654" s="204">
        <v>231348.84</v>
      </c>
      <c r="K654" s="204">
        <v>6886.97</v>
      </c>
      <c r="L654" s="197">
        <v>224461.87</v>
      </c>
      <c r="M654" s="197"/>
      <c r="N654" s="197"/>
      <c r="O654" s="227"/>
    </row>
    <row r="655" spans="2:15" x14ac:dyDescent="0.2">
      <c r="B655" s="196" t="s">
        <v>907</v>
      </c>
      <c r="C655" s="197" t="s">
        <v>2918</v>
      </c>
      <c r="D655" s="197" t="s">
        <v>2310</v>
      </c>
      <c r="E655" s="197" t="s">
        <v>2292</v>
      </c>
      <c r="F655" s="197" t="s">
        <v>2496</v>
      </c>
      <c r="G655" s="197" t="s">
        <v>2496</v>
      </c>
      <c r="H655" s="202" t="s">
        <v>3484</v>
      </c>
      <c r="I655" s="203" t="s">
        <v>3485</v>
      </c>
      <c r="J655" s="204">
        <v>17563.509999999998</v>
      </c>
      <c r="K655" s="204">
        <v>0</v>
      </c>
      <c r="L655" s="197">
        <v>17563.509999999998</v>
      </c>
      <c r="M655" s="197"/>
      <c r="N655" s="197"/>
      <c r="O655" s="227"/>
    </row>
    <row r="656" spans="2:15" x14ac:dyDescent="0.2">
      <c r="B656" s="196" t="s">
        <v>909</v>
      </c>
      <c r="C656" s="197" t="s">
        <v>2918</v>
      </c>
      <c r="D656" s="197" t="s">
        <v>2310</v>
      </c>
      <c r="E656" s="197" t="s">
        <v>2292</v>
      </c>
      <c r="F656" s="197" t="s">
        <v>2496</v>
      </c>
      <c r="G656" s="197" t="s">
        <v>2499</v>
      </c>
      <c r="H656" s="202" t="s">
        <v>3486</v>
      </c>
      <c r="I656" s="203" t="s">
        <v>3487</v>
      </c>
      <c r="J656" s="204">
        <v>0</v>
      </c>
      <c r="K656" s="204">
        <v>0</v>
      </c>
      <c r="L656" s="197">
        <v>0</v>
      </c>
      <c r="M656" s="197"/>
      <c r="N656" s="197"/>
      <c r="O656" s="227"/>
    </row>
    <row r="657" spans="2:15" x14ac:dyDescent="0.2">
      <c r="B657" s="196" t="s">
        <v>911</v>
      </c>
      <c r="C657" s="197" t="s">
        <v>2918</v>
      </c>
      <c r="D657" s="197" t="s">
        <v>2310</v>
      </c>
      <c r="E657" s="197" t="s">
        <v>2292</v>
      </c>
      <c r="F657" s="197" t="s">
        <v>2496</v>
      </c>
      <c r="G657" s="197" t="s">
        <v>2502</v>
      </c>
      <c r="H657" s="202" t="s">
        <v>3488</v>
      </c>
      <c r="I657" s="203" t="s">
        <v>3489</v>
      </c>
      <c r="J657" s="204">
        <v>0</v>
      </c>
      <c r="K657" s="204">
        <v>0</v>
      </c>
      <c r="L657" s="197">
        <v>0</v>
      </c>
      <c r="M657" s="197"/>
      <c r="N657" s="197"/>
      <c r="O657" s="227"/>
    </row>
    <row r="658" spans="2:15" x14ac:dyDescent="0.2">
      <c r="B658" s="196" t="s">
        <v>393</v>
      </c>
      <c r="C658" s="197" t="s">
        <v>2918</v>
      </c>
      <c r="D658" s="197" t="s">
        <v>2310</v>
      </c>
      <c r="E658" s="197" t="s">
        <v>2292</v>
      </c>
      <c r="F658" s="197" t="s">
        <v>2499</v>
      </c>
      <c r="G658" s="197" t="s">
        <v>2289</v>
      </c>
      <c r="H658" s="202" t="s">
        <v>3490</v>
      </c>
      <c r="I658" s="203" t="s">
        <v>3491</v>
      </c>
      <c r="J658" s="204"/>
      <c r="K658" s="204"/>
      <c r="L658" s="197"/>
      <c r="M658" s="197"/>
      <c r="N658" s="197"/>
      <c r="O658" s="227"/>
    </row>
    <row r="659" spans="2:15" x14ac:dyDescent="0.2">
      <c r="B659" s="196" t="s">
        <v>393</v>
      </c>
      <c r="C659" s="197" t="s">
        <v>2918</v>
      </c>
      <c r="D659" s="197" t="s">
        <v>2310</v>
      </c>
      <c r="E659" s="197" t="s">
        <v>2292</v>
      </c>
      <c r="F659" s="197" t="s">
        <v>2499</v>
      </c>
      <c r="G659" s="197" t="s">
        <v>2292</v>
      </c>
      <c r="H659" s="202" t="s">
        <v>3492</v>
      </c>
      <c r="I659" s="203" t="s">
        <v>3493</v>
      </c>
      <c r="J659" s="204">
        <v>0</v>
      </c>
      <c r="K659" s="204">
        <v>0</v>
      </c>
      <c r="L659" s="197">
        <v>0</v>
      </c>
      <c r="M659" s="197"/>
      <c r="N659" s="197"/>
      <c r="O659" s="227"/>
    </row>
    <row r="660" spans="2:15" x14ac:dyDescent="0.2">
      <c r="B660" s="196" t="s">
        <v>393</v>
      </c>
      <c r="C660" s="197" t="s">
        <v>2918</v>
      </c>
      <c r="D660" s="197" t="s">
        <v>2310</v>
      </c>
      <c r="E660" s="197" t="s">
        <v>2292</v>
      </c>
      <c r="F660" s="197" t="s">
        <v>2499</v>
      </c>
      <c r="G660" s="197" t="s">
        <v>2310</v>
      </c>
      <c r="H660" s="202" t="s">
        <v>3494</v>
      </c>
      <c r="I660" s="203" t="s">
        <v>3495</v>
      </c>
      <c r="J660" s="204">
        <v>0</v>
      </c>
      <c r="K660" s="204">
        <v>0</v>
      </c>
      <c r="L660" s="197">
        <v>0</v>
      </c>
      <c r="M660" s="197"/>
      <c r="N660" s="197"/>
      <c r="O660" s="227"/>
    </row>
    <row r="661" spans="2:15" x14ac:dyDescent="0.2">
      <c r="B661" s="196" t="s">
        <v>393</v>
      </c>
      <c r="C661" s="197" t="s">
        <v>2918</v>
      </c>
      <c r="D661" s="197" t="s">
        <v>2310</v>
      </c>
      <c r="E661" s="197" t="s">
        <v>2292</v>
      </c>
      <c r="F661" s="197" t="s">
        <v>2499</v>
      </c>
      <c r="G661" s="197" t="s">
        <v>2301</v>
      </c>
      <c r="H661" s="202" t="s">
        <v>3496</v>
      </c>
      <c r="I661" s="203" t="s">
        <v>3497</v>
      </c>
      <c r="J661" s="204">
        <v>0</v>
      </c>
      <c r="K661" s="204">
        <v>0</v>
      </c>
      <c r="L661" s="197">
        <v>0</v>
      </c>
      <c r="M661" s="197"/>
      <c r="N661" s="197"/>
      <c r="O661" s="227"/>
    </row>
    <row r="662" spans="2:15" x14ac:dyDescent="0.2">
      <c r="B662" s="196" t="s">
        <v>393</v>
      </c>
      <c r="C662" s="197" t="s">
        <v>2918</v>
      </c>
      <c r="D662" s="197" t="s">
        <v>2310</v>
      </c>
      <c r="E662" s="197" t="s">
        <v>2292</v>
      </c>
      <c r="F662" s="197" t="s">
        <v>2499</v>
      </c>
      <c r="G662" s="197" t="s">
        <v>2304</v>
      </c>
      <c r="H662" s="202" t="s">
        <v>3498</v>
      </c>
      <c r="I662" s="203" t="s">
        <v>3499</v>
      </c>
      <c r="J662" s="204">
        <v>0</v>
      </c>
      <c r="K662" s="204">
        <v>0</v>
      </c>
      <c r="L662" s="197">
        <v>0</v>
      </c>
      <c r="M662" s="197"/>
      <c r="N662" s="197"/>
      <c r="O662" s="227"/>
    </row>
    <row r="663" spans="2:15" x14ac:dyDescent="0.2">
      <c r="B663" s="196" t="s">
        <v>393</v>
      </c>
      <c r="C663" s="197" t="s">
        <v>2918</v>
      </c>
      <c r="D663" s="197" t="s">
        <v>2310</v>
      </c>
      <c r="E663" s="197" t="s">
        <v>2292</v>
      </c>
      <c r="F663" s="197" t="s">
        <v>2499</v>
      </c>
      <c r="G663" s="197" t="s">
        <v>2306</v>
      </c>
      <c r="H663" s="202" t="s">
        <v>3500</v>
      </c>
      <c r="I663" s="203" t="s">
        <v>3501</v>
      </c>
      <c r="J663" s="204">
        <v>0</v>
      </c>
      <c r="K663" s="204">
        <v>0</v>
      </c>
      <c r="L663" s="197">
        <v>0</v>
      </c>
      <c r="M663" s="197"/>
      <c r="N663" s="197"/>
      <c r="O663" s="227"/>
    </row>
    <row r="664" spans="2:15" x14ac:dyDescent="0.2">
      <c r="B664" s="196" t="s">
        <v>393</v>
      </c>
      <c r="C664" s="197" t="s">
        <v>2918</v>
      </c>
      <c r="D664" s="197" t="s">
        <v>2310</v>
      </c>
      <c r="E664" s="197" t="s">
        <v>2292</v>
      </c>
      <c r="F664" s="197" t="s">
        <v>2499</v>
      </c>
      <c r="G664" s="197" t="s">
        <v>2308</v>
      </c>
      <c r="H664" s="202" t="s">
        <v>3502</v>
      </c>
      <c r="I664" s="203" t="s">
        <v>3503</v>
      </c>
      <c r="J664" s="204">
        <v>0</v>
      </c>
      <c r="K664" s="204">
        <v>0</v>
      </c>
      <c r="L664" s="197">
        <v>0</v>
      </c>
      <c r="M664" s="197"/>
      <c r="N664" s="197"/>
      <c r="O664" s="227"/>
    </row>
    <row r="665" spans="2:15" x14ac:dyDescent="0.2">
      <c r="B665" s="196" t="s">
        <v>393</v>
      </c>
      <c r="C665" s="197" t="s">
        <v>2918</v>
      </c>
      <c r="D665" s="197" t="s">
        <v>2310</v>
      </c>
      <c r="E665" s="197" t="s">
        <v>2292</v>
      </c>
      <c r="F665" s="197" t="s">
        <v>2499</v>
      </c>
      <c r="G665" s="197" t="s">
        <v>2369</v>
      </c>
      <c r="H665" s="202" t="s">
        <v>3504</v>
      </c>
      <c r="I665" s="203" t="s">
        <v>3505</v>
      </c>
      <c r="J665" s="204">
        <v>0</v>
      </c>
      <c r="K665" s="204">
        <v>0</v>
      </c>
      <c r="L665" s="197">
        <v>0</v>
      </c>
      <c r="M665" s="197"/>
      <c r="N665" s="197"/>
      <c r="O665" s="227"/>
    </row>
    <row r="666" spans="2:15" x14ac:dyDescent="0.2">
      <c r="B666" s="196" t="s">
        <v>393</v>
      </c>
      <c r="C666" s="197" t="s">
        <v>2918</v>
      </c>
      <c r="D666" s="197" t="s">
        <v>2310</v>
      </c>
      <c r="E666" s="197" t="s">
        <v>2292</v>
      </c>
      <c r="F666" s="197" t="s">
        <v>2499</v>
      </c>
      <c r="G666" s="197" t="s">
        <v>2372</v>
      </c>
      <c r="H666" s="202" t="s">
        <v>3506</v>
      </c>
      <c r="I666" s="203" t="s">
        <v>3507</v>
      </c>
      <c r="J666" s="204">
        <v>0</v>
      </c>
      <c r="K666" s="204">
        <v>0</v>
      </c>
      <c r="L666" s="197">
        <v>0</v>
      </c>
      <c r="M666" s="197"/>
      <c r="N666" s="197"/>
      <c r="O666" s="227"/>
    </row>
    <row r="667" spans="2:15" x14ac:dyDescent="0.2">
      <c r="B667" s="196" t="s">
        <v>393</v>
      </c>
      <c r="C667" s="197" t="s">
        <v>2918</v>
      </c>
      <c r="D667" s="197" t="s">
        <v>2310</v>
      </c>
      <c r="E667" s="197" t="s">
        <v>2292</v>
      </c>
      <c r="F667" s="197" t="s">
        <v>2499</v>
      </c>
      <c r="G667" s="197" t="s">
        <v>2325</v>
      </c>
      <c r="H667" s="202" t="s">
        <v>3508</v>
      </c>
      <c r="I667" s="203" t="s">
        <v>3509</v>
      </c>
      <c r="J667" s="204">
        <v>0</v>
      </c>
      <c r="K667" s="204">
        <v>0</v>
      </c>
      <c r="L667" s="197">
        <v>0</v>
      </c>
      <c r="M667" s="197"/>
      <c r="N667" s="197"/>
      <c r="O667" s="227"/>
    </row>
    <row r="668" spans="2:15" x14ac:dyDescent="0.2">
      <c r="B668" s="196" t="s">
        <v>393</v>
      </c>
      <c r="C668" s="197" t="s">
        <v>2918</v>
      </c>
      <c r="D668" s="197" t="s">
        <v>2310</v>
      </c>
      <c r="E668" s="197" t="s">
        <v>2292</v>
      </c>
      <c r="F668" s="197" t="s">
        <v>2499</v>
      </c>
      <c r="G668" s="197" t="s">
        <v>2328</v>
      </c>
      <c r="H668" s="202" t="s">
        <v>3510</v>
      </c>
      <c r="I668" s="203" t="s">
        <v>3511</v>
      </c>
      <c r="J668" s="204">
        <v>0</v>
      </c>
      <c r="K668" s="204">
        <v>0</v>
      </c>
      <c r="L668" s="197">
        <v>0</v>
      </c>
      <c r="M668" s="197"/>
      <c r="N668" s="197"/>
      <c r="O668" s="227"/>
    </row>
    <row r="669" spans="2:15" x14ac:dyDescent="0.2">
      <c r="B669" s="196" t="s">
        <v>393</v>
      </c>
      <c r="C669" s="197" t="s">
        <v>2918</v>
      </c>
      <c r="D669" s="197" t="s">
        <v>2310</v>
      </c>
      <c r="E669" s="197" t="s">
        <v>2292</v>
      </c>
      <c r="F669" s="197" t="s">
        <v>2499</v>
      </c>
      <c r="G669" s="197" t="s">
        <v>2331</v>
      </c>
      <c r="H669" s="202" t="s">
        <v>3512</v>
      </c>
      <c r="I669" s="203" t="s">
        <v>3513</v>
      </c>
      <c r="J669" s="204">
        <v>0</v>
      </c>
      <c r="K669" s="204">
        <v>0</v>
      </c>
      <c r="L669" s="197">
        <v>0</v>
      </c>
      <c r="M669" s="197"/>
      <c r="N669" s="197"/>
      <c r="O669" s="227"/>
    </row>
    <row r="670" spans="2:15" x14ac:dyDescent="0.2">
      <c r="B670" s="196" t="s">
        <v>393</v>
      </c>
      <c r="C670" s="197" t="s">
        <v>2918</v>
      </c>
      <c r="D670" s="197" t="s">
        <v>2310</v>
      </c>
      <c r="E670" s="197" t="s">
        <v>2292</v>
      </c>
      <c r="F670" s="197" t="s">
        <v>2499</v>
      </c>
      <c r="G670" s="197" t="s">
        <v>2354</v>
      </c>
      <c r="H670" s="202" t="s">
        <v>3514</v>
      </c>
      <c r="I670" s="203" t="s">
        <v>3515</v>
      </c>
      <c r="J670" s="204">
        <v>0</v>
      </c>
      <c r="K670" s="204">
        <v>0</v>
      </c>
      <c r="L670" s="197">
        <v>0</v>
      </c>
      <c r="M670" s="197"/>
      <c r="N670" s="197"/>
      <c r="O670" s="227"/>
    </row>
    <row r="671" spans="2:15" x14ac:dyDescent="0.2">
      <c r="B671" s="196" t="s">
        <v>393</v>
      </c>
      <c r="C671" s="197" t="s">
        <v>2918</v>
      </c>
      <c r="D671" s="197" t="s">
        <v>2310</v>
      </c>
      <c r="E671" s="197" t="s">
        <v>2292</v>
      </c>
      <c r="F671" s="197" t="s">
        <v>2499</v>
      </c>
      <c r="G671" s="197" t="s">
        <v>2381</v>
      </c>
      <c r="H671" s="202" t="s">
        <v>3516</v>
      </c>
      <c r="I671" s="203" t="s">
        <v>3517</v>
      </c>
      <c r="J671" s="204">
        <v>0</v>
      </c>
      <c r="K671" s="204">
        <v>0</v>
      </c>
      <c r="L671" s="197">
        <v>0</v>
      </c>
      <c r="M671" s="197"/>
      <c r="N671" s="197"/>
      <c r="O671" s="227"/>
    </row>
    <row r="672" spans="2:15" x14ac:dyDescent="0.2">
      <c r="B672" s="196" t="s">
        <v>393</v>
      </c>
      <c r="C672" s="197" t="s">
        <v>2918</v>
      </c>
      <c r="D672" s="197" t="s">
        <v>2310</v>
      </c>
      <c r="E672" s="197" t="s">
        <v>2292</v>
      </c>
      <c r="F672" s="197" t="s">
        <v>2499</v>
      </c>
      <c r="G672" s="197" t="s">
        <v>2487</v>
      </c>
      <c r="H672" s="202" t="s">
        <v>3518</v>
      </c>
      <c r="I672" s="203" t="s">
        <v>3519</v>
      </c>
      <c r="J672" s="204">
        <v>0</v>
      </c>
      <c r="K672" s="204">
        <v>0</v>
      </c>
      <c r="L672" s="197">
        <v>0</v>
      </c>
      <c r="M672" s="197"/>
      <c r="N672" s="197"/>
      <c r="O672" s="227"/>
    </row>
    <row r="673" spans="2:15" x14ac:dyDescent="0.2">
      <c r="B673" s="196" t="s">
        <v>393</v>
      </c>
      <c r="C673" s="197" t="s">
        <v>2918</v>
      </c>
      <c r="D673" s="197" t="s">
        <v>2310</v>
      </c>
      <c r="E673" s="197" t="s">
        <v>2292</v>
      </c>
      <c r="F673" s="197" t="s">
        <v>2499</v>
      </c>
      <c r="G673" s="197" t="s">
        <v>2496</v>
      </c>
      <c r="H673" s="202" t="s">
        <v>3520</v>
      </c>
      <c r="I673" s="203" t="s">
        <v>3521</v>
      </c>
      <c r="J673" s="204">
        <v>0</v>
      </c>
      <c r="K673" s="204">
        <v>0</v>
      </c>
      <c r="L673" s="197">
        <v>0</v>
      </c>
      <c r="M673" s="197"/>
      <c r="N673" s="197"/>
      <c r="O673" s="227"/>
    </row>
    <row r="674" spans="2:15" x14ac:dyDescent="0.2">
      <c r="B674" s="196" t="s">
        <v>2065</v>
      </c>
      <c r="C674" s="197" t="s">
        <v>2918</v>
      </c>
      <c r="D674" s="197" t="s">
        <v>2310</v>
      </c>
      <c r="E674" s="197" t="s">
        <v>2292</v>
      </c>
      <c r="F674" s="197" t="s">
        <v>2502</v>
      </c>
      <c r="G674" s="197" t="s">
        <v>2289</v>
      </c>
      <c r="H674" s="202" t="s">
        <v>3522</v>
      </c>
      <c r="I674" s="203" t="s">
        <v>3523</v>
      </c>
      <c r="J674" s="204"/>
      <c r="K674" s="204"/>
      <c r="L674" s="197"/>
      <c r="M674" s="197"/>
      <c r="N674" s="197"/>
      <c r="O674" s="227"/>
    </row>
    <row r="675" spans="2:15" x14ac:dyDescent="0.2">
      <c r="B675" s="196" t="s">
        <v>913</v>
      </c>
      <c r="C675" s="197" t="s">
        <v>2918</v>
      </c>
      <c r="D675" s="197" t="s">
        <v>2310</v>
      </c>
      <c r="E675" s="197" t="s">
        <v>2292</v>
      </c>
      <c r="F675" s="197" t="s">
        <v>2502</v>
      </c>
      <c r="G675" s="197" t="s">
        <v>2292</v>
      </c>
      <c r="H675" s="202">
        <v>502011701</v>
      </c>
      <c r="I675" s="203" t="s">
        <v>3524</v>
      </c>
      <c r="J675" s="204">
        <v>182202.94</v>
      </c>
      <c r="K675" s="204">
        <v>479.62</v>
      </c>
      <c r="L675" s="197">
        <v>181723.32</v>
      </c>
      <c r="M675" s="197"/>
      <c r="N675" s="197"/>
      <c r="O675" s="227"/>
    </row>
    <row r="676" spans="2:15" x14ac:dyDescent="0.2">
      <c r="B676" s="196" t="s">
        <v>913</v>
      </c>
      <c r="C676" s="197" t="s">
        <v>2918</v>
      </c>
      <c r="D676" s="197" t="s">
        <v>2310</v>
      </c>
      <c r="E676" s="197" t="s">
        <v>2292</v>
      </c>
      <c r="F676" s="197" t="s">
        <v>2502</v>
      </c>
      <c r="G676" s="197" t="s">
        <v>2310</v>
      </c>
      <c r="H676" s="202" t="s">
        <v>3525</v>
      </c>
      <c r="I676" s="203" t="s">
        <v>3526</v>
      </c>
      <c r="J676" s="204">
        <v>88.72</v>
      </c>
      <c r="K676" s="204">
        <v>0</v>
      </c>
      <c r="L676" s="197">
        <v>88.72</v>
      </c>
      <c r="M676" s="197"/>
      <c r="N676" s="197"/>
      <c r="O676" s="227"/>
    </row>
    <row r="677" spans="2:15" x14ac:dyDescent="0.2">
      <c r="B677" s="196" t="s">
        <v>913</v>
      </c>
      <c r="C677" s="197" t="s">
        <v>2918</v>
      </c>
      <c r="D677" s="197" t="s">
        <v>2310</v>
      </c>
      <c r="E677" s="197" t="s">
        <v>2292</v>
      </c>
      <c r="F677" s="197" t="s">
        <v>2502</v>
      </c>
      <c r="G677" s="197" t="s">
        <v>2301</v>
      </c>
      <c r="H677" s="202" t="s">
        <v>3527</v>
      </c>
      <c r="I677" s="203" t="s">
        <v>3528</v>
      </c>
      <c r="J677" s="204">
        <v>16332</v>
      </c>
      <c r="K677" s="204">
        <v>0</v>
      </c>
      <c r="L677" s="197">
        <v>16332</v>
      </c>
      <c r="M677" s="197"/>
      <c r="N677" s="197"/>
      <c r="O677" s="227"/>
    </row>
    <row r="678" spans="2:15" x14ac:dyDescent="0.2">
      <c r="B678" s="196" t="s">
        <v>915</v>
      </c>
      <c r="C678" s="197" t="s">
        <v>2918</v>
      </c>
      <c r="D678" s="197" t="s">
        <v>2310</v>
      </c>
      <c r="E678" s="197" t="s">
        <v>2292</v>
      </c>
      <c r="F678" s="197" t="s">
        <v>2502</v>
      </c>
      <c r="G678" s="197" t="s">
        <v>2304</v>
      </c>
      <c r="H678" s="202">
        <v>502011704</v>
      </c>
      <c r="I678" s="203" t="s">
        <v>3529</v>
      </c>
      <c r="J678" s="204">
        <v>1079819.82</v>
      </c>
      <c r="K678" s="204">
        <v>239.28</v>
      </c>
      <c r="L678" s="197">
        <v>1079580.54</v>
      </c>
      <c r="M678" s="197"/>
      <c r="N678" s="197"/>
      <c r="O678" s="227"/>
    </row>
    <row r="679" spans="2:15" x14ac:dyDescent="0.2">
      <c r="B679" s="196" t="s">
        <v>917</v>
      </c>
      <c r="C679" s="197" t="s">
        <v>2918</v>
      </c>
      <c r="D679" s="197" t="s">
        <v>2310</v>
      </c>
      <c r="E679" s="197" t="s">
        <v>2292</v>
      </c>
      <c r="F679" s="197" t="s">
        <v>2502</v>
      </c>
      <c r="G679" s="197" t="s">
        <v>2306</v>
      </c>
      <c r="H679" s="202" t="s">
        <v>3530</v>
      </c>
      <c r="I679" s="203" t="s">
        <v>3531</v>
      </c>
      <c r="J679" s="204">
        <v>16933.38</v>
      </c>
      <c r="K679" s="204">
        <v>0</v>
      </c>
      <c r="L679" s="197">
        <v>16933.38</v>
      </c>
      <c r="M679" s="197"/>
      <c r="N679" s="197"/>
      <c r="O679" s="227"/>
    </row>
    <row r="680" spans="2:15" x14ac:dyDescent="0.2">
      <c r="B680" s="196" t="s">
        <v>919</v>
      </c>
      <c r="C680" s="197" t="s">
        <v>2918</v>
      </c>
      <c r="D680" s="197" t="s">
        <v>2310</v>
      </c>
      <c r="E680" s="197" t="s">
        <v>2292</v>
      </c>
      <c r="F680" s="197" t="s">
        <v>2502</v>
      </c>
      <c r="G680" s="197" t="s">
        <v>2308</v>
      </c>
      <c r="H680" s="202">
        <v>502011706</v>
      </c>
      <c r="I680" s="203" t="s">
        <v>3532</v>
      </c>
      <c r="J680" s="204">
        <v>5648186.6500000004</v>
      </c>
      <c r="K680" s="204">
        <v>185190.72</v>
      </c>
      <c r="L680" s="197">
        <v>5462995.9300000006</v>
      </c>
      <c r="M680" s="197"/>
      <c r="N680" s="197"/>
      <c r="O680" s="227"/>
    </row>
    <row r="681" spans="2:15" x14ac:dyDescent="0.2">
      <c r="B681" s="196" t="s">
        <v>921</v>
      </c>
      <c r="C681" s="197" t="s">
        <v>2918</v>
      </c>
      <c r="D681" s="197" t="s">
        <v>2310</v>
      </c>
      <c r="E681" s="197" t="s">
        <v>2292</v>
      </c>
      <c r="F681" s="197" t="s">
        <v>2502</v>
      </c>
      <c r="G681" s="197" t="s">
        <v>2369</v>
      </c>
      <c r="H681" s="202" t="s">
        <v>3533</v>
      </c>
      <c r="I681" s="203" t="s">
        <v>3534</v>
      </c>
      <c r="J681" s="204">
        <v>0</v>
      </c>
      <c r="K681" s="204">
        <v>0</v>
      </c>
      <c r="L681" s="197">
        <v>0</v>
      </c>
      <c r="M681" s="197"/>
      <c r="N681" s="197"/>
      <c r="O681" s="227"/>
    </row>
    <row r="682" spans="2:15" x14ac:dyDescent="0.2">
      <c r="B682" s="196" t="s">
        <v>923</v>
      </c>
      <c r="C682" s="197" t="s">
        <v>2918</v>
      </c>
      <c r="D682" s="197" t="s">
        <v>2310</v>
      </c>
      <c r="E682" s="197" t="s">
        <v>2292</v>
      </c>
      <c r="F682" s="197" t="s">
        <v>2502</v>
      </c>
      <c r="G682" s="197" t="s">
        <v>2372</v>
      </c>
      <c r="H682" s="202">
        <v>502011708</v>
      </c>
      <c r="I682" s="203" t="s">
        <v>3535</v>
      </c>
      <c r="J682" s="204">
        <v>0</v>
      </c>
      <c r="K682" s="204">
        <v>0</v>
      </c>
      <c r="L682" s="197">
        <v>0</v>
      </c>
      <c r="M682" s="197"/>
      <c r="N682" s="197"/>
      <c r="O682" s="227"/>
    </row>
    <row r="683" spans="2:15" x14ac:dyDescent="0.2">
      <c r="B683" s="196" t="s">
        <v>925</v>
      </c>
      <c r="C683" s="197" t="s">
        <v>2918</v>
      </c>
      <c r="D683" s="197" t="s">
        <v>2310</v>
      </c>
      <c r="E683" s="197" t="s">
        <v>2292</v>
      </c>
      <c r="F683" s="197" t="s">
        <v>2502</v>
      </c>
      <c r="G683" s="197" t="s">
        <v>2325</v>
      </c>
      <c r="H683" s="202">
        <v>502011709</v>
      </c>
      <c r="I683" s="203" t="s">
        <v>3536</v>
      </c>
      <c r="J683" s="204">
        <v>0</v>
      </c>
      <c r="K683" s="204">
        <v>0</v>
      </c>
      <c r="L683" s="197">
        <v>0</v>
      </c>
      <c r="M683" s="197"/>
      <c r="N683" s="197"/>
      <c r="O683" s="227"/>
    </row>
    <row r="684" spans="2:15" x14ac:dyDescent="0.2">
      <c r="B684" s="196" t="s">
        <v>927</v>
      </c>
      <c r="C684" s="197" t="s">
        <v>2918</v>
      </c>
      <c r="D684" s="197" t="s">
        <v>2310</v>
      </c>
      <c r="E684" s="197" t="s">
        <v>2292</v>
      </c>
      <c r="F684" s="197" t="s">
        <v>2481</v>
      </c>
      <c r="G684" s="197" t="s">
        <v>2289</v>
      </c>
      <c r="H684" s="202" t="s">
        <v>3537</v>
      </c>
      <c r="I684" s="203" t="s">
        <v>3538</v>
      </c>
      <c r="J684" s="204"/>
      <c r="K684" s="204"/>
      <c r="L684" s="197"/>
      <c r="M684" s="197"/>
      <c r="N684" s="197"/>
      <c r="O684" s="227"/>
    </row>
    <row r="685" spans="2:15" x14ac:dyDescent="0.2">
      <c r="B685" s="196" t="s">
        <v>927</v>
      </c>
      <c r="C685" s="197" t="s">
        <v>2918</v>
      </c>
      <c r="D685" s="197" t="s">
        <v>2310</v>
      </c>
      <c r="E685" s="197" t="s">
        <v>2292</v>
      </c>
      <c r="F685" s="197" t="s">
        <v>2481</v>
      </c>
      <c r="G685" s="197" t="s">
        <v>2292</v>
      </c>
      <c r="H685" s="202" t="s">
        <v>3539</v>
      </c>
      <c r="I685" s="203" t="s">
        <v>3538</v>
      </c>
      <c r="J685" s="204">
        <v>0</v>
      </c>
      <c r="K685" s="204">
        <v>0</v>
      </c>
      <c r="L685" s="197">
        <v>0</v>
      </c>
      <c r="M685" s="197"/>
      <c r="N685" s="197"/>
      <c r="O685" s="227"/>
    </row>
    <row r="686" spans="2:15" x14ac:dyDescent="0.2">
      <c r="B686" s="196" t="s">
        <v>2067</v>
      </c>
      <c r="C686" s="197" t="s">
        <v>2918</v>
      </c>
      <c r="D686" s="197" t="s">
        <v>2310</v>
      </c>
      <c r="E686" s="197" t="s">
        <v>2310</v>
      </c>
      <c r="F686" s="197" t="s">
        <v>2289</v>
      </c>
      <c r="G686" s="197" t="s">
        <v>2289</v>
      </c>
      <c r="H686" s="202" t="s">
        <v>3540</v>
      </c>
      <c r="I686" s="203" t="s">
        <v>3541</v>
      </c>
      <c r="J686" s="204"/>
      <c r="K686" s="204"/>
      <c r="L686" s="197"/>
      <c r="M686" s="197"/>
      <c r="N686" s="197"/>
      <c r="O686" s="227"/>
    </row>
    <row r="687" spans="2:15" x14ac:dyDescent="0.2">
      <c r="B687" s="196" t="s">
        <v>2069</v>
      </c>
      <c r="C687" s="197" t="s">
        <v>2918</v>
      </c>
      <c r="D687" s="197" t="s">
        <v>2310</v>
      </c>
      <c r="E687" s="197" t="s">
        <v>2310</v>
      </c>
      <c r="F687" s="197" t="s">
        <v>2292</v>
      </c>
      <c r="G687" s="197" t="s">
        <v>2289</v>
      </c>
      <c r="H687" s="202" t="s">
        <v>3542</v>
      </c>
      <c r="I687" s="203" t="s">
        <v>3543</v>
      </c>
      <c r="J687" s="204"/>
      <c r="K687" s="204"/>
      <c r="L687" s="197"/>
      <c r="M687" s="197"/>
      <c r="N687" s="197"/>
      <c r="O687" s="227"/>
    </row>
    <row r="688" spans="2:15" x14ac:dyDescent="0.2">
      <c r="B688" s="196" t="s">
        <v>301</v>
      </c>
      <c r="C688" s="197" t="s">
        <v>2918</v>
      </c>
      <c r="D688" s="197" t="s">
        <v>2310</v>
      </c>
      <c r="E688" s="197" t="s">
        <v>2310</v>
      </c>
      <c r="F688" s="197" t="s">
        <v>2292</v>
      </c>
      <c r="G688" s="197" t="s">
        <v>2292</v>
      </c>
      <c r="H688" s="202">
        <v>502020101</v>
      </c>
      <c r="I688" s="203" t="s">
        <v>3544</v>
      </c>
      <c r="J688" s="204">
        <v>484651.22</v>
      </c>
      <c r="K688" s="204">
        <v>0</v>
      </c>
      <c r="L688" s="197">
        <v>484651.22</v>
      </c>
      <c r="M688" s="197"/>
      <c r="N688" s="197"/>
      <c r="O688" s="227"/>
    </row>
    <row r="689" spans="2:15" x14ac:dyDescent="0.2">
      <c r="B689" s="196" t="s">
        <v>304</v>
      </c>
      <c r="C689" s="197" t="s">
        <v>2918</v>
      </c>
      <c r="D689" s="197" t="s">
        <v>2310</v>
      </c>
      <c r="E689" s="197" t="s">
        <v>2310</v>
      </c>
      <c r="F689" s="197" t="s">
        <v>2292</v>
      </c>
      <c r="G689" s="197" t="s">
        <v>2310</v>
      </c>
      <c r="H689" s="202">
        <v>502020102</v>
      </c>
      <c r="I689" s="203" t="s">
        <v>3545</v>
      </c>
      <c r="J689" s="204">
        <v>4772329.51</v>
      </c>
      <c r="K689" s="204">
        <v>539855.23</v>
      </c>
      <c r="L689" s="197">
        <v>4232474.2799999993</v>
      </c>
      <c r="M689" s="197"/>
      <c r="N689" s="197"/>
      <c r="O689" s="227"/>
    </row>
    <row r="690" spans="2:15" x14ac:dyDescent="0.2">
      <c r="B690" s="196" t="s">
        <v>931</v>
      </c>
      <c r="C690" s="197" t="s">
        <v>2918</v>
      </c>
      <c r="D690" s="197" t="s">
        <v>2310</v>
      </c>
      <c r="E690" s="197" t="s">
        <v>2310</v>
      </c>
      <c r="F690" s="197" t="s">
        <v>2292</v>
      </c>
      <c r="G690" s="197" t="s">
        <v>2304</v>
      </c>
      <c r="H690" s="202">
        <v>502020104</v>
      </c>
      <c r="I690" s="203" t="s">
        <v>3546</v>
      </c>
      <c r="J690" s="204">
        <v>247784.78</v>
      </c>
      <c r="K690" s="204">
        <v>7344.42</v>
      </c>
      <c r="L690" s="197">
        <v>240440.36</v>
      </c>
      <c r="M690" s="197"/>
      <c r="N690" s="197"/>
      <c r="O690" s="227"/>
    </row>
    <row r="691" spans="2:15" x14ac:dyDescent="0.2">
      <c r="B691" s="196" t="s">
        <v>931</v>
      </c>
      <c r="C691" s="197" t="s">
        <v>2918</v>
      </c>
      <c r="D691" s="197" t="s">
        <v>2310</v>
      </c>
      <c r="E691" s="197" t="s">
        <v>2310</v>
      </c>
      <c r="F691" s="197" t="s">
        <v>2292</v>
      </c>
      <c r="G691" s="197" t="s">
        <v>2306</v>
      </c>
      <c r="H691" s="202" t="s">
        <v>3547</v>
      </c>
      <c r="I691" s="203" t="s">
        <v>3548</v>
      </c>
      <c r="J691" s="204">
        <v>1508.95</v>
      </c>
      <c r="K691" s="204">
        <v>0</v>
      </c>
      <c r="L691" s="197">
        <v>1508.95</v>
      </c>
      <c r="M691" s="197"/>
      <c r="N691" s="197"/>
      <c r="O691" s="227"/>
    </row>
    <row r="692" spans="2:15" x14ac:dyDescent="0.2">
      <c r="B692" s="196" t="s">
        <v>933</v>
      </c>
      <c r="C692" s="197" t="s">
        <v>2918</v>
      </c>
      <c r="D692" s="197" t="s">
        <v>2310</v>
      </c>
      <c r="E692" s="197" t="s">
        <v>2310</v>
      </c>
      <c r="F692" s="197" t="s">
        <v>2292</v>
      </c>
      <c r="G692" s="197" t="s">
        <v>2301</v>
      </c>
      <c r="H692" s="202">
        <v>502020103</v>
      </c>
      <c r="I692" s="203" t="s">
        <v>3549</v>
      </c>
      <c r="J692" s="204">
        <v>1635373.28</v>
      </c>
      <c r="K692" s="204">
        <v>148347.76999999999</v>
      </c>
      <c r="L692" s="197">
        <v>1487025.51</v>
      </c>
      <c r="M692" s="197"/>
      <c r="N692" s="197"/>
      <c r="O692" s="227"/>
    </row>
    <row r="693" spans="2:15" x14ac:dyDescent="0.2">
      <c r="B693" s="196" t="s">
        <v>308</v>
      </c>
      <c r="C693" s="197" t="s">
        <v>2918</v>
      </c>
      <c r="D693" s="197" t="s">
        <v>2310</v>
      </c>
      <c r="E693" s="197" t="s">
        <v>2310</v>
      </c>
      <c r="F693" s="197" t="s">
        <v>2292</v>
      </c>
      <c r="G693" s="197" t="s">
        <v>2308</v>
      </c>
      <c r="H693" s="202" t="s">
        <v>3550</v>
      </c>
      <c r="I693" s="203" t="s">
        <v>3551</v>
      </c>
      <c r="J693" s="204">
        <v>0</v>
      </c>
      <c r="K693" s="204">
        <v>0</v>
      </c>
      <c r="L693" s="197">
        <v>0</v>
      </c>
      <c r="M693" s="197"/>
      <c r="N693" s="197"/>
      <c r="O693" s="227"/>
    </row>
    <row r="694" spans="2:15" x14ac:dyDescent="0.2">
      <c r="B694" s="196" t="s">
        <v>311</v>
      </c>
      <c r="C694" s="197" t="s">
        <v>2918</v>
      </c>
      <c r="D694" s="197" t="s">
        <v>2310</v>
      </c>
      <c r="E694" s="197" t="s">
        <v>2310</v>
      </c>
      <c r="F694" s="197" t="s">
        <v>2292</v>
      </c>
      <c r="G694" s="197" t="s">
        <v>2369</v>
      </c>
      <c r="H694" s="202" t="s">
        <v>3552</v>
      </c>
      <c r="I694" s="203" t="s">
        <v>3553</v>
      </c>
      <c r="J694" s="204">
        <v>0</v>
      </c>
      <c r="K694" s="204">
        <v>0</v>
      </c>
      <c r="L694" s="197">
        <v>0</v>
      </c>
      <c r="M694" s="197"/>
      <c r="N694" s="197"/>
      <c r="O694" s="227"/>
    </row>
    <row r="695" spans="2:15" x14ac:dyDescent="0.2">
      <c r="B695" s="196" t="s">
        <v>314</v>
      </c>
      <c r="C695" s="197" t="s">
        <v>2918</v>
      </c>
      <c r="D695" s="197" t="s">
        <v>2310</v>
      </c>
      <c r="E695" s="197" t="s">
        <v>2310</v>
      </c>
      <c r="F695" s="197" t="s">
        <v>2292</v>
      </c>
      <c r="G695" s="197" t="s">
        <v>2372</v>
      </c>
      <c r="H695" s="202" t="s">
        <v>3554</v>
      </c>
      <c r="I695" s="203" t="s">
        <v>3555</v>
      </c>
      <c r="J695" s="204">
        <v>0</v>
      </c>
      <c r="K695" s="204">
        <v>0</v>
      </c>
      <c r="L695" s="197">
        <v>0</v>
      </c>
      <c r="M695" s="197"/>
      <c r="N695" s="197"/>
      <c r="O695" s="227"/>
    </row>
    <row r="696" spans="2:15" x14ac:dyDescent="0.2">
      <c r="B696" s="196" t="s">
        <v>317</v>
      </c>
      <c r="C696" s="197" t="s">
        <v>2918</v>
      </c>
      <c r="D696" s="197" t="s">
        <v>2310</v>
      </c>
      <c r="E696" s="197" t="s">
        <v>2310</v>
      </c>
      <c r="F696" s="197" t="s">
        <v>2292</v>
      </c>
      <c r="G696" s="197" t="s">
        <v>2325</v>
      </c>
      <c r="H696" s="202">
        <v>502020109</v>
      </c>
      <c r="I696" s="203" t="s">
        <v>3556</v>
      </c>
      <c r="J696" s="204">
        <v>943198.1</v>
      </c>
      <c r="K696" s="204">
        <v>18408.46</v>
      </c>
      <c r="L696" s="197">
        <v>924789.64</v>
      </c>
      <c r="M696" s="197"/>
      <c r="N696" s="197"/>
      <c r="O696" s="227"/>
    </row>
    <row r="697" spans="2:15" x14ac:dyDescent="0.2">
      <c r="B697" s="196" t="s">
        <v>320</v>
      </c>
      <c r="C697" s="197" t="s">
        <v>2918</v>
      </c>
      <c r="D697" s="197" t="s">
        <v>2310</v>
      </c>
      <c r="E697" s="197" t="s">
        <v>2310</v>
      </c>
      <c r="F697" s="197" t="s">
        <v>2292</v>
      </c>
      <c r="G697" s="197" t="s">
        <v>2328</v>
      </c>
      <c r="H697" s="202" t="s">
        <v>3557</v>
      </c>
      <c r="I697" s="203" t="s">
        <v>3558</v>
      </c>
      <c r="J697" s="204">
        <v>183858.51</v>
      </c>
      <c r="K697" s="204">
        <v>186.38</v>
      </c>
      <c r="L697" s="197">
        <v>183672.13</v>
      </c>
      <c r="M697" s="197"/>
      <c r="N697" s="197"/>
      <c r="O697" s="227"/>
    </row>
    <row r="698" spans="2:15" x14ac:dyDescent="0.2">
      <c r="B698" s="196" t="s">
        <v>320</v>
      </c>
      <c r="C698" s="197" t="s">
        <v>2918</v>
      </c>
      <c r="D698" s="197" t="s">
        <v>2310</v>
      </c>
      <c r="E698" s="197" t="s">
        <v>2310</v>
      </c>
      <c r="F698" s="197" t="s">
        <v>2292</v>
      </c>
      <c r="G698" s="197" t="s">
        <v>2331</v>
      </c>
      <c r="H698" s="202" t="s">
        <v>3559</v>
      </c>
      <c r="I698" s="203" t="s">
        <v>3560</v>
      </c>
      <c r="J698" s="204">
        <v>558657.43999999994</v>
      </c>
      <c r="K698" s="204">
        <v>566.32000000000005</v>
      </c>
      <c r="L698" s="197">
        <v>558091.12</v>
      </c>
      <c r="M698" s="197"/>
      <c r="N698" s="197"/>
      <c r="O698" s="227"/>
    </row>
    <row r="699" spans="2:15" x14ac:dyDescent="0.2">
      <c r="B699" s="196" t="s">
        <v>323</v>
      </c>
      <c r="C699" s="197" t="s">
        <v>2918</v>
      </c>
      <c r="D699" s="197" t="s">
        <v>2310</v>
      </c>
      <c r="E699" s="197" t="s">
        <v>2310</v>
      </c>
      <c r="F699" s="197" t="s">
        <v>2292</v>
      </c>
      <c r="G699" s="197" t="s">
        <v>2354</v>
      </c>
      <c r="H699" s="202" t="s">
        <v>3561</v>
      </c>
      <c r="I699" s="203" t="s">
        <v>3562</v>
      </c>
      <c r="J699" s="204">
        <v>4790602.32</v>
      </c>
      <c r="K699" s="204">
        <v>49587.76</v>
      </c>
      <c r="L699" s="197">
        <v>4741014.5600000005</v>
      </c>
      <c r="M699" s="197"/>
      <c r="N699" s="197"/>
      <c r="O699" s="227"/>
    </row>
    <row r="700" spans="2:15" x14ac:dyDescent="0.2">
      <c r="B700" s="196" t="s">
        <v>323</v>
      </c>
      <c r="C700" s="197" t="s">
        <v>2918</v>
      </c>
      <c r="D700" s="197" t="s">
        <v>2310</v>
      </c>
      <c r="E700" s="197" t="s">
        <v>2310</v>
      </c>
      <c r="F700" s="197" t="s">
        <v>2292</v>
      </c>
      <c r="G700" s="197" t="s">
        <v>2381</v>
      </c>
      <c r="H700" s="202" t="s">
        <v>3563</v>
      </c>
      <c r="I700" s="203" t="s">
        <v>3564</v>
      </c>
      <c r="J700" s="204">
        <v>0</v>
      </c>
      <c r="K700" s="204">
        <v>0</v>
      </c>
      <c r="L700" s="197">
        <v>0</v>
      </c>
      <c r="M700" s="197"/>
      <c r="N700" s="197"/>
      <c r="O700" s="227"/>
    </row>
    <row r="701" spans="2:15" x14ac:dyDescent="0.2">
      <c r="B701" s="196" t="s">
        <v>326</v>
      </c>
      <c r="C701" s="197" t="s">
        <v>2918</v>
      </c>
      <c r="D701" s="197" t="s">
        <v>2310</v>
      </c>
      <c r="E701" s="197" t="s">
        <v>2310</v>
      </c>
      <c r="F701" s="197" t="s">
        <v>2292</v>
      </c>
      <c r="G701" s="197" t="s">
        <v>2487</v>
      </c>
      <c r="H701" s="202" t="s">
        <v>3565</v>
      </c>
      <c r="I701" s="203" t="s">
        <v>3566</v>
      </c>
      <c r="J701" s="204">
        <v>555427.38</v>
      </c>
      <c r="K701" s="204">
        <v>563.04</v>
      </c>
      <c r="L701" s="197">
        <v>554864.34</v>
      </c>
      <c r="M701" s="197"/>
      <c r="N701" s="197"/>
      <c r="O701" s="227"/>
    </row>
    <row r="702" spans="2:15" x14ac:dyDescent="0.2">
      <c r="B702" s="196" t="s">
        <v>326</v>
      </c>
      <c r="C702" s="197" t="s">
        <v>2918</v>
      </c>
      <c r="D702" s="197" t="s">
        <v>2310</v>
      </c>
      <c r="E702" s="197" t="s">
        <v>2310</v>
      </c>
      <c r="F702" s="197" t="s">
        <v>2292</v>
      </c>
      <c r="G702" s="197" t="s">
        <v>2496</v>
      </c>
      <c r="H702" s="202">
        <v>502020115</v>
      </c>
      <c r="I702" s="203" t="s">
        <v>3567</v>
      </c>
      <c r="J702" s="204">
        <v>3632302.67</v>
      </c>
      <c r="K702" s="204">
        <v>1336514.98</v>
      </c>
      <c r="L702" s="197">
        <v>2295787.69</v>
      </c>
      <c r="M702" s="197"/>
      <c r="N702" s="197"/>
      <c r="O702" s="227"/>
    </row>
    <row r="703" spans="2:15" x14ac:dyDescent="0.2">
      <c r="B703" s="196" t="s">
        <v>326</v>
      </c>
      <c r="C703" s="197" t="s">
        <v>2918</v>
      </c>
      <c r="D703" s="197" t="s">
        <v>2310</v>
      </c>
      <c r="E703" s="197" t="s">
        <v>2310</v>
      </c>
      <c r="F703" s="197" t="s">
        <v>2292</v>
      </c>
      <c r="G703" s="197" t="s">
        <v>2499</v>
      </c>
      <c r="H703" s="202">
        <v>502020116</v>
      </c>
      <c r="I703" s="203" t="s">
        <v>3568</v>
      </c>
      <c r="J703" s="204">
        <v>0</v>
      </c>
      <c r="K703" s="204">
        <v>0</v>
      </c>
      <c r="L703" s="197">
        <v>0</v>
      </c>
      <c r="M703" s="197"/>
      <c r="N703" s="197"/>
      <c r="O703" s="227"/>
    </row>
    <row r="704" spans="2:15" x14ac:dyDescent="0.2">
      <c r="B704" s="196" t="s">
        <v>326</v>
      </c>
      <c r="C704" s="197" t="s">
        <v>2918</v>
      </c>
      <c r="D704" s="197" t="s">
        <v>2310</v>
      </c>
      <c r="E704" s="197" t="s">
        <v>2310</v>
      </c>
      <c r="F704" s="197" t="s">
        <v>2292</v>
      </c>
      <c r="G704" s="197" t="s">
        <v>2502</v>
      </c>
      <c r="H704" s="202" t="s">
        <v>3569</v>
      </c>
      <c r="I704" s="203" t="s">
        <v>3570</v>
      </c>
      <c r="J704" s="204">
        <v>8456.27</v>
      </c>
      <c r="K704" s="204">
        <v>0</v>
      </c>
      <c r="L704" s="197">
        <v>8456.27</v>
      </c>
      <c r="M704" s="197"/>
      <c r="N704" s="197"/>
      <c r="O704" s="227"/>
    </row>
    <row r="705" spans="2:15" x14ac:dyDescent="0.2">
      <c r="B705" s="196" t="s">
        <v>329</v>
      </c>
      <c r="C705" s="197" t="s">
        <v>2918</v>
      </c>
      <c r="D705" s="197" t="s">
        <v>2310</v>
      </c>
      <c r="E705" s="197" t="s">
        <v>2310</v>
      </c>
      <c r="F705" s="197" t="s">
        <v>2292</v>
      </c>
      <c r="G705" s="197" t="s">
        <v>2481</v>
      </c>
      <c r="H705" s="202" t="s">
        <v>3571</v>
      </c>
      <c r="I705" s="203" t="s">
        <v>3572</v>
      </c>
      <c r="J705" s="204">
        <v>0</v>
      </c>
      <c r="K705" s="204">
        <v>0</v>
      </c>
      <c r="L705" s="197">
        <v>0</v>
      </c>
      <c r="M705" s="197"/>
      <c r="N705" s="197"/>
      <c r="O705" s="227"/>
    </row>
    <row r="706" spans="2:15" x14ac:dyDescent="0.2">
      <c r="B706" s="196" t="s">
        <v>329</v>
      </c>
      <c r="C706" s="197" t="s">
        <v>2918</v>
      </c>
      <c r="D706" s="197" t="s">
        <v>2310</v>
      </c>
      <c r="E706" s="197" t="s">
        <v>2310</v>
      </c>
      <c r="F706" s="197" t="s">
        <v>2292</v>
      </c>
      <c r="G706" s="197" t="s">
        <v>2484</v>
      </c>
      <c r="H706" s="202" t="s">
        <v>3573</v>
      </c>
      <c r="I706" s="203" t="s">
        <v>3574</v>
      </c>
      <c r="J706" s="204">
        <v>0</v>
      </c>
      <c r="K706" s="204">
        <v>0</v>
      </c>
      <c r="L706" s="197">
        <v>0</v>
      </c>
      <c r="M706" s="197"/>
      <c r="N706" s="197"/>
      <c r="O706" s="227"/>
    </row>
    <row r="707" spans="2:15" x14ac:dyDescent="0.2">
      <c r="B707" s="196" t="s">
        <v>334</v>
      </c>
      <c r="C707" s="197" t="s">
        <v>2918</v>
      </c>
      <c r="D707" s="197" t="s">
        <v>2310</v>
      </c>
      <c r="E707" s="197" t="s">
        <v>2310</v>
      </c>
      <c r="F707" s="197" t="s">
        <v>2292</v>
      </c>
      <c r="G707" s="197" t="s">
        <v>2471</v>
      </c>
      <c r="H707" s="202" t="s">
        <v>3575</v>
      </c>
      <c r="I707" s="203" t="s">
        <v>3576</v>
      </c>
      <c r="J707" s="204">
        <v>394849.34</v>
      </c>
      <c r="K707" s="204">
        <v>0</v>
      </c>
      <c r="L707" s="197">
        <v>394849.34</v>
      </c>
      <c r="M707" s="197"/>
      <c r="N707" s="197"/>
      <c r="O707" s="227"/>
    </row>
    <row r="708" spans="2:15" x14ac:dyDescent="0.2">
      <c r="B708" s="196" t="s">
        <v>944</v>
      </c>
      <c r="C708" s="197" t="s">
        <v>2918</v>
      </c>
      <c r="D708" s="197" t="s">
        <v>2310</v>
      </c>
      <c r="E708" s="197" t="s">
        <v>2310</v>
      </c>
      <c r="F708" s="197" t="s">
        <v>2292</v>
      </c>
      <c r="G708" s="197" t="s">
        <v>2465</v>
      </c>
      <c r="H708" s="202">
        <v>502020121</v>
      </c>
      <c r="I708" s="203" t="s">
        <v>3577</v>
      </c>
      <c r="J708" s="204">
        <v>0</v>
      </c>
      <c r="K708" s="204">
        <v>0</v>
      </c>
      <c r="L708" s="197">
        <v>0</v>
      </c>
      <c r="M708" s="197"/>
      <c r="N708" s="197"/>
      <c r="O708" s="227"/>
    </row>
    <row r="709" spans="2:15" x14ac:dyDescent="0.2">
      <c r="B709" s="196" t="s">
        <v>946</v>
      </c>
      <c r="C709" s="197" t="s">
        <v>2918</v>
      </c>
      <c r="D709" s="197" t="s">
        <v>2310</v>
      </c>
      <c r="E709" s="197" t="s">
        <v>2310</v>
      </c>
      <c r="F709" s="197" t="s">
        <v>2292</v>
      </c>
      <c r="G709" s="197" t="s">
        <v>2559</v>
      </c>
      <c r="H709" s="202">
        <v>502020122</v>
      </c>
      <c r="I709" s="203" t="s">
        <v>3578</v>
      </c>
      <c r="J709" s="204">
        <v>15000</v>
      </c>
      <c r="K709" s="204">
        <v>0</v>
      </c>
      <c r="L709" s="197">
        <v>15000</v>
      </c>
      <c r="M709" s="197"/>
      <c r="N709" s="197"/>
      <c r="O709" s="227"/>
    </row>
    <row r="710" spans="2:15" x14ac:dyDescent="0.2">
      <c r="B710" s="196" t="s">
        <v>948</v>
      </c>
      <c r="C710" s="197" t="s">
        <v>2918</v>
      </c>
      <c r="D710" s="197" t="s">
        <v>2310</v>
      </c>
      <c r="E710" s="197" t="s">
        <v>2310</v>
      </c>
      <c r="F710" s="197" t="s">
        <v>2292</v>
      </c>
      <c r="G710" s="197" t="s">
        <v>2526</v>
      </c>
      <c r="H710" s="202">
        <v>502020123</v>
      </c>
      <c r="I710" s="203" t="s">
        <v>3579</v>
      </c>
      <c r="J710" s="204">
        <v>154438.6</v>
      </c>
      <c r="K710" s="204">
        <v>0</v>
      </c>
      <c r="L710" s="197">
        <v>154438.6</v>
      </c>
      <c r="M710" s="197"/>
      <c r="N710" s="197"/>
      <c r="O710" s="227"/>
    </row>
    <row r="711" spans="2:15" x14ac:dyDescent="0.2">
      <c r="B711" s="196" t="s">
        <v>948</v>
      </c>
      <c r="C711" s="197" t="s">
        <v>2918</v>
      </c>
      <c r="D711" s="197" t="s">
        <v>2310</v>
      </c>
      <c r="E711" s="197" t="s">
        <v>2310</v>
      </c>
      <c r="F711" s="197" t="s">
        <v>2292</v>
      </c>
      <c r="G711" s="197" t="s">
        <v>2520</v>
      </c>
      <c r="H711" s="202" t="s">
        <v>3580</v>
      </c>
      <c r="I711" s="203" t="s">
        <v>3581</v>
      </c>
      <c r="J711" s="204">
        <v>595953.29</v>
      </c>
      <c r="K711" s="204">
        <v>0</v>
      </c>
      <c r="L711" s="197">
        <v>595953.29</v>
      </c>
      <c r="M711" s="197"/>
      <c r="N711" s="197"/>
      <c r="O711" s="227"/>
    </row>
    <row r="712" spans="2:15" x14ac:dyDescent="0.2">
      <c r="B712" s="196" t="s">
        <v>948</v>
      </c>
      <c r="C712" s="197" t="s">
        <v>2918</v>
      </c>
      <c r="D712" s="197" t="s">
        <v>2310</v>
      </c>
      <c r="E712" s="197" t="s">
        <v>2310</v>
      </c>
      <c r="F712" s="197" t="s">
        <v>2292</v>
      </c>
      <c r="G712" s="197" t="s">
        <v>2564</v>
      </c>
      <c r="H712" s="202" t="s">
        <v>3582</v>
      </c>
      <c r="I712" s="203" t="s">
        <v>3583</v>
      </c>
      <c r="J712" s="204">
        <v>0</v>
      </c>
      <c r="K712" s="204">
        <v>0</v>
      </c>
      <c r="L712" s="197">
        <v>0</v>
      </c>
      <c r="M712" s="197"/>
      <c r="N712" s="197"/>
      <c r="O712" s="227"/>
    </row>
    <row r="713" spans="2:15" x14ac:dyDescent="0.2">
      <c r="B713" s="196" t="s">
        <v>948</v>
      </c>
      <c r="C713" s="197" t="s">
        <v>2918</v>
      </c>
      <c r="D713" s="197" t="s">
        <v>2310</v>
      </c>
      <c r="E713" s="197" t="s">
        <v>2310</v>
      </c>
      <c r="F713" s="197" t="s">
        <v>2292</v>
      </c>
      <c r="G713" s="197" t="s">
        <v>2566</v>
      </c>
      <c r="H713" s="202" t="s">
        <v>3584</v>
      </c>
      <c r="I713" s="203" t="s">
        <v>3585</v>
      </c>
      <c r="J713" s="204">
        <v>0</v>
      </c>
      <c r="K713" s="204">
        <v>0</v>
      </c>
      <c r="L713" s="197">
        <v>0</v>
      </c>
      <c r="M713" s="197"/>
      <c r="N713" s="197"/>
      <c r="O713" s="227"/>
    </row>
    <row r="714" spans="2:15" x14ac:dyDescent="0.2">
      <c r="B714" s="196" t="s">
        <v>948</v>
      </c>
      <c r="C714" s="197" t="s">
        <v>2918</v>
      </c>
      <c r="D714" s="197" t="s">
        <v>2310</v>
      </c>
      <c r="E714" s="197" t="s">
        <v>2310</v>
      </c>
      <c r="F714" s="197" t="s">
        <v>2292</v>
      </c>
      <c r="G714" s="197" t="s">
        <v>2334</v>
      </c>
      <c r="H714" s="202">
        <v>502020199</v>
      </c>
      <c r="I714" s="203" t="s">
        <v>3586</v>
      </c>
      <c r="J714" s="204">
        <v>7540436.79</v>
      </c>
      <c r="K714" s="204">
        <v>252359.69</v>
      </c>
      <c r="L714" s="197">
        <v>7288077.0999999996</v>
      </c>
      <c r="M714" s="197"/>
      <c r="N714" s="197"/>
      <c r="O714" s="227"/>
    </row>
    <row r="715" spans="2:15" x14ac:dyDescent="0.2">
      <c r="B715" s="196" t="s">
        <v>2074</v>
      </c>
      <c r="C715" s="197" t="s">
        <v>2918</v>
      </c>
      <c r="D715" s="197" t="s">
        <v>2310</v>
      </c>
      <c r="E715" s="197" t="s">
        <v>2310</v>
      </c>
      <c r="F715" s="197" t="s">
        <v>2310</v>
      </c>
      <c r="G715" s="197" t="s">
        <v>2289</v>
      </c>
      <c r="H715" s="202" t="s">
        <v>3587</v>
      </c>
      <c r="I715" s="203" t="s">
        <v>3588</v>
      </c>
      <c r="J715" s="204"/>
      <c r="K715" s="204"/>
      <c r="L715" s="197"/>
      <c r="M715" s="197"/>
      <c r="N715" s="197"/>
      <c r="O715" s="227"/>
    </row>
    <row r="716" spans="2:15" x14ac:dyDescent="0.2">
      <c r="B716" s="196" t="s">
        <v>950</v>
      </c>
      <c r="C716" s="197" t="s">
        <v>2918</v>
      </c>
      <c r="D716" s="197" t="s">
        <v>2310</v>
      </c>
      <c r="E716" s="197" t="s">
        <v>2310</v>
      </c>
      <c r="F716" s="197" t="s">
        <v>2310</v>
      </c>
      <c r="G716" s="197" t="s">
        <v>2292</v>
      </c>
      <c r="H716" s="202" t="s">
        <v>3589</v>
      </c>
      <c r="I716" s="203" t="s">
        <v>3590</v>
      </c>
      <c r="J716" s="204">
        <v>0</v>
      </c>
      <c r="K716" s="204">
        <v>0</v>
      </c>
      <c r="L716" s="197">
        <v>0</v>
      </c>
      <c r="M716" s="197"/>
      <c r="N716" s="197"/>
      <c r="O716" s="227"/>
    </row>
    <row r="717" spans="2:15" x14ac:dyDescent="0.2">
      <c r="B717" s="196" t="s">
        <v>952</v>
      </c>
      <c r="C717" s="197" t="s">
        <v>2918</v>
      </c>
      <c r="D717" s="197" t="s">
        <v>2310</v>
      </c>
      <c r="E717" s="197" t="s">
        <v>2310</v>
      </c>
      <c r="F717" s="197" t="s">
        <v>2310</v>
      </c>
      <c r="G717" s="197" t="s">
        <v>2310</v>
      </c>
      <c r="H717" s="202" t="s">
        <v>3591</v>
      </c>
      <c r="I717" s="203" t="s">
        <v>3592</v>
      </c>
      <c r="J717" s="204">
        <v>0</v>
      </c>
      <c r="K717" s="204">
        <v>0</v>
      </c>
      <c r="L717" s="197">
        <v>0</v>
      </c>
      <c r="M717" s="197"/>
      <c r="N717" s="197"/>
      <c r="O717" s="227"/>
    </row>
    <row r="718" spans="2:15" x14ac:dyDescent="0.2">
      <c r="B718" s="196" t="s">
        <v>954</v>
      </c>
      <c r="C718" s="197" t="s">
        <v>2918</v>
      </c>
      <c r="D718" s="197" t="s">
        <v>2310</v>
      </c>
      <c r="E718" s="197" t="s">
        <v>2310</v>
      </c>
      <c r="F718" s="197" t="s">
        <v>2310</v>
      </c>
      <c r="G718" s="197" t="s">
        <v>2301</v>
      </c>
      <c r="H718" s="202" t="s">
        <v>3593</v>
      </c>
      <c r="I718" s="203" t="s">
        <v>3594</v>
      </c>
      <c r="J718" s="204">
        <v>0</v>
      </c>
      <c r="K718" s="204">
        <v>0</v>
      </c>
      <c r="L718" s="197">
        <v>0</v>
      </c>
      <c r="M718" s="197"/>
      <c r="N718" s="197"/>
      <c r="O718" s="227"/>
    </row>
    <row r="719" spans="2:15" x14ac:dyDescent="0.2">
      <c r="B719" s="196" t="s">
        <v>956</v>
      </c>
      <c r="C719" s="197" t="s">
        <v>2918</v>
      </c>
      <c r="D719" s="197" t="s">
        <v>2310</v>
      </c>
      <c r="E719" s="197" t="s">
        <v>2310</v>
      </c>
      <c r="F719" s="197" t="s">
        <v>2310</v>
      </c>
      <c r="G719" s="197" t="s">
        <v>2304</v>
      </c>
      <c r="H719" s="202" t="s">
        <v>3595</v>
      </c>
      <c r="I719" s="203" t="s">
        <v>3596</v>
      </c>
      <c r="J719" s="204">
        <v>0</v>
      </c>
      <c r="K719" s="204">
        <v>0</v>
      </c>
      <c r="L719" s="197">
        <v>0</v>
      </c>
      <c r="M719" s="197"/>
      <c r="N719" s="197"/>
      <c r="O719" s="227"/>
    </row>
    <row r="720" spans="2:15" x14ac:dyDescent="0.2">
      <c r="B720" s="196" t="s">
        <v>959</v>
      </c>
      <c r="C720" s="197" t="s">
        <v>2918</v>
      </c>
      <c r="D720" s="197" t="s">
        <v>2310</v>
      </c>
      <c r="E720" s="197" t="s">
        <v>2310</v>
      </c>
      <c r="F720" s="197" t="s">
        <v>2310</v>
      </c>
      <c r="G720" s="197" t="s">
        <v>2306</v>
      </c>
      <c r="H720" s="202" t="s">
        <v>3597</v>
      </c>
      <c r="I720" s="203" t="s">
        <v>3598</v>
      </c>
      <c r="J720" s="204">
        <v>0</v>
      </c>
      <c r="K720" s="204">
        <v>0</v>
      </c>
      <c r="L720" s="197">
        <v>0</v>
      </c>
      <c r="M720" s="197"/>
      <c r="N720" s="197"/>
      <c r="O720" s="227"/>
    </row>
    <row r="721" spans="2:15" x14ac:dyDescent="0.2">
      <c r="B721" s="196" t="s">
        <v>961</v>
      </c>
      <c r="C721" s="197" t="s">
        <v>2918</v>
      </c>
      <c r="D721" s="197" t="s">
        <v>2310</v>
      </c>
      <c r="E721" s="197" t="s">
        <v>2310</v>
      </c>
      <c r="F721" s="197" t="s">
        <v>2310</v>
      </c>
      <c r="G721" s="197" t="s">
        <v>2325</v>
      </c>
      <c r="H721" s="202" t="s">
        <v>3599</v>
      </c>
      <c r="I721" s="203" t="s">
        <v>3600</v>
      </c>
      <c r="J721" s="204">
        <v>2553581.66</v>
      </c>
      <c r="K721" s="204">
        <v>46269.81</v>
      </c>
      <c r="L721" s="197">
        <v>2507311.85</v>
      </c>
      <c r="M721" s="197"/>
      <c r="N721" s="197"/>
      <c r="O721" s="227"/>
    </row>
    <row r="722" spans="2:15" x14ac:dyDescent="0.2">
      <c r="B722" s="196" t="s">
        <v>961</v>
      </c>
      <c r="C722" s="197" t="s">
        <v>2918</v>
      </c>
      <c r="D722" s="197" t="s">
        <v>2310</v>
      </c>
      <c r="E722" s="197" t="s">
        <v>2310</v>
      </c>
      <c r="F722" s="197" t="s">
        <v>2310</v>
      </c>
      <c r="G722" s="197" t="s">
        <v>2328</v>
      </c>
      <c r="H722" s="202" t="s">
        <v>3601</v>
      </c>
      <c r="I722" s="203" t="s">
        <v>3602</v>
      </c>
      <c r="J722" s="204">
        <v>85986.78</v>
      </c>
      <c r="K722" s="204">
        <v>0</v>
      </c>
      <c r="L722" s="197">
        <v>85986.78</v>
      </c>
      <c r="M722" s="197"/>
      <c r="N722" s="197"/>
      <c r="O722" s="227"/>
    </row>
    <row r="723" spans="2:15" x14ac:dyDescent="0.2">
      <c r="B723" s="196" t="s">
        <v>961</v>
      </c>
      <c r="C723" s="197" t="s">
        <v>2918</v>
      </c>
      <c r="D723" s="197" t="s">
        <v>2310</v>
      </c>
      <c r="E723" s="197" t="s">
        <v>2310</v>
      </c>
      <c r="F723" s="197" t="s">
        <v>2310</v>
      </c>
      <c r="G723" s="197" t="s">
        <v>2331</v>
      </c>
      <c r="H723" s="202" t="s">
        <v>3603</v>
      </c>
      <c r="I723" s="203" t="s">
        <v>3604</v>
      </c>
      <c r="J723" s="204">
        <v>0</v>
      </c>
      <c r="K723" s="204">
        <v>0</v>
      </c>
      <c r="L723" s="197">
        <v>0</v>
      </c>
      <c r="M723" s="197"/>
      <c r="N723" s="197"/>
      <c r="O723" s="227"/>
    </row>
    <row r="724" spans="2:15" x14ac:dyDescent="0.2">
      <c r="B724" s="196" t="s">
        <v>2193</v>
      </c>
      <c r="C724" s="197" t="s">
        <v>2918</v>
      </c>
      <c r="D724" s="197" t="s">
        <v>2310</v>
      </c>
      <c r="E724" s="197" t="s">
        <v>2310</v>
      </c>
      <c r="F724" s="197" t="s">
        <v>2310</v>
      </c>
      <c r="G724" s="197" t="s">
        <v>2496</v>
      </c>
      <c r="H724" s="202">
        <v>502020215</v>
      </c>
      <c r="I724" s="203" t="s">
        <v>3605</v>
      </c>
      <c r="J724" s="204">
        <v>0</v>
      </c>
      <c r="K724" s="204">
        <v>0</v>
      </c>
      <c r="L724" s="197">
        <v>0</v>
      </c>
      <c r="M724" s="197"/>
      <c r="N724" s="197"/>
      <c r="O724" s="227"/>
    </row>
    <row r="725" spans="2:15" x14ac:dyDescent="0.2">
      <c r="B725" s="196" t="s">
        <v>963</v>
      </c>
      <c r="C725" s="197" t="s">
        <v>2918</v>
      </c>
      <c r="D725" s="197" t="s">
        <v>2310</v>
      </c>
      <c r="E725" s="197" t="s">
        <v>2310</v>
      </c>
      <c r="F725" s="197" t="s">
        <v>2310</v>
      </c>
      <c r="G725" s="197" t="s">
        <v>2354</v>
      </c>
      <c r="H725" s="202" t="s">
        <v>3606</v>
      </c>
      <c r="I725" s="203" t="s">
        <v>3607</v>
      </c>
      <c r="J725" s="204">
        <v>0</v>
      </c>
      <c r="K725" s="204">
        <v>0</v>
      </c>
      <c r="L725" s="197">
        <v>0</v>
      </c>
      <c r="M725" s="197"/>
      <c r="N725" s="197"/>
      <c r="O725" s="227"/>
    </row>
    <row r="726" spans="2:15" x14ac:dyDescent="0.2">
      <c r="B726" s="196" t="s">
        <v>965</v>
      </c>
      <c r="C726" s="197" t="s">
        <v>2918</v>
      </c>
      <c r="D726" s="197" t="s">
        <v>2310</v>
      </c>
      <c r="E726" s="197" t="s">
        <v>2310</v>
      </c>
      <c r="F726" s="197" t="s">
        <v>2310</v>
      </c>
      <c r="G726" s="197" t="s">
        <v>2381</v>
      </c>
      <c r="H726" s="202" t="s">
        <v>3608</v>
      </c>
      <c r="I726" s="203" t="s">
        <v>3609</v>
      </c>
      <c r="J726" s="204">
        <v>30103.58</v>
      </c>
      <c r="K726" s="204">
        <v>0</v>
      </c>
      <c r="L726" s="197">
        <v>30103.58</v>
      </c>
      <c r="M726" s="197"/>
      <c r="N726" s="197"/>
      <c r="O726" s="227"/>
    </row>
    <row r="727" spans="2:15" x14ac:dyDescent="0.2">
      <c r="B727" s="196" t="s">
        <v>967</v>
      </c>
      <c r="C727" s="197" t="s">
        <v>2918</v>
      </c>
      <c r="D727" s="197" t="s">
        <v>2310</v>
      </c>
      <c r="E727" s="197" t="s">
        <v>2310</v>
      </c>
      <c r="F727" s="197" t="s">
        <v>2310</v>
      </c>
      <c r="G727" s="197" t="s">
        <v>2487</v>
      </c>
      <c r="H727" s="202" t="s">
        <v>3610</v>
      </c>
      <c r="I727" s="203" t="s">
        <v>3611</v>
      </c>
      <c r="J727" s="204">
        <v>0</v>
      </c>
      <c r="K727" s="204">
        <v>0</v>
      </c>
      <c r="L727" s="197">
        <v>0</v>
      </c>
      <c r="M727" s="197"/>
      <c r="N727" s="197"/>
      <c r="O727" s="227"/>
    </row>
    <row r="728" spans="2:15" x14ac:dyDescent="0.2">
      <c r="B728" s="196" t="s">
        <v>396</v>
      </c>
      <c r="C728" s="197" t="s">
        <v>2918</v>
      </c>
      <c r="D728" s="197" t="s">
        <v>2310</v>
      </c>
      <c r="E728" s="197" t="s">
        <v>2310</v>
      </c>
      <c r="F728" s="197" t="s">
        <v>2301</v>
      </c>
      <c r="G728" s="197" t="s">
        <v>2289</v>
      </c>
      <c r="H728" s="202" t="s">
        <v>3612</v>
      </c>
      <c r="I728" s="203" t="s">
        <v>3613</v>
      </c>
      <c r="J728" s="204"/>
      <c r="K728" s="204"/>
      <c r="L728" s="197"/>
      <c r="M728" s="197"/>
      <c r="N728" s="197"/>
      <c r="O728" s="227"/>
    </row>
    <row r="729" spans="2:15" x14ac:dyDescent="0.2">
      <c r="B729" s="196" t="s">
        <v>396</v>
      </c>
      <c r="C729" s="197" t="s">
        <v>2918</v>
      </c>
      <c r="D729" s="197" t="s">
        <v>2310</v>
      </c>
      <c r="E729" s="197" t="s">
        <v>2310</v>
      </c>
      <c r="F729" s="197" t="s">
        <v>2301</v>
      </c>
      <c r="G729" s="197" t="s">
        <v>2292</v>
      </c>
      <c r="H729" s="202" t="s">
        <v>3614</v>
      </c>
      <c r="I729" s="203" t="s">
        <v>3615</v>
      </c>
      <c r="J729" s="204">
        <v>0</v>
      </c>
      <c r="K729" s="204">
        <v>0</v>
      </c>
      <c r="L729" s="197">
        <v>0</v>
      </c>
      <c r="M729" s="197"/>
      <c r="N729" s="197"/>
      <c r="O729" s="227"/>
    </row>
    <row r="730" spans="2:15" x14ac:dyDescent="0.2">
      <c r="B730" s="196" t="s">
        <v>396</v>
      </c>
      <c r="C730" s="197" t="s">
        <v>2918</v>
      </c>
      <c r="D730" s="197" t="s">
        <v>2310</v>
      </c>
      <c r="E730" s="197" t="s">
        <v>2310</v>
      </c>
      <c r="F730" s="197" t="s">
        <v>2301</v>
      </c>
      <c r="G730" s="197" t="s">
        <v>2310</v>
      </c>
      <c r="H730" s="202" t="s">
        <v>3616</v>
      </c>
      <c r="I730" s="203" t="s">
        <v>3617</v>
      </c>
      <c r="J730" s="204">
        <v>0</v>
      </c>
      <c r="K730" s="204">
        <v>0</v>
      </c>
      <c r="L730" s="197">
        <v>0</v>
      </c>
      <c r="M730" s="197"/>
      <c r="N730" s="197"/>
      <c r="O730" s="227"/>
    </row>
    <row r="731" spans="2:15" x14ac:dyDescent="0.2">
      <c r="B731" s="196" t="s">
        <v>396</v>
      </c>
      <c r="C731" s="197" t="s">
        <v>2918</v>
      </c>
      <c r="D731" s="197" t="s">
        <v>2310</v>
      </c>
      <c r="E731" s="197" t="s">
        <v>2310</v>
      </c>
      <c r="F731" s="197" t="s">
        <v>2301</v>
      </c>
      <c r="G731" s="197" t="s">
        <v>2301</v>
      </c>
      <c r="H731" s="202" t="s">
        <v>3618</v>
      </c>
      <c r="I731" s="203" t="s">
        <v>3619</v>
      </c>
      <c r="J731" s="204">
        <v>0</v>
      </c>
      <c r="K731" s="204">
        <v>0</v>
      </c>
      <c r="L731" s="197">
        <v>0</v>
      </c>
      <c r="M731" s="197"/>
      <c r="N731" s="197"/>
      <c r="O731" s="227"/>
    </row>
    <row r="732" spans="2:15" x14ac:dyDescent="0.2">
      <c r="B732" s="196" t="s">
        <v>396</v>
      </c>
      <c r="C732" s="197" t="s">
        <v>2918</v>
      </c>
      <c r="D732" s="197" t="s">
        <v>2310</v>
      </c>
      <c r="E732" s="197" t="s">
        <v>2310</v>
      </c>
      <c r="F732" s="197" t="s">
        <v>2301</v>
      </c>
      <c r="G732" s="197" t="s">
        <v>2304</v>
      </c>
      <c r="H732" s="202" t="s">
        <v>3620</v>
      </c>
      <c r="I732" s="203" t="s">
        <v>3621</v>
      </c>
      <c r="J732" s="204">
        <v>0</v>
      </c>
      <c r="K732" s="204">
        <v>0</v>
      </c>
      <c r="L732" s="197">
        <v>0</v>
      </c>
      <c r="M732" s="197"/>
      <c r="N732" s="197"/>
      <c r="O732" s="227"/>
    </row>
    <row r="733" spans="2:15" x14ac:dyDescent="0.2">
      <c r="B733" s="196" t="s">
        <v>396</v>
      </c>
      <c r="C733" s="197" t="s">
        <v>2918</v>
      </c>
      <c r="D733" s="197" t="s">
        <v>2310</v>
      </c>
      <c r="E733" s="197" t="s">
        <v>2310</v>
      </c>
      <c r="F733" s="197" t="s">
        <v>2301</v>
      </c>
      <c r="G733" s="197" t="s">
        <v>2306</v>
      </c>
      <c r="H733" s="202" t="s">
        <v>3622</v>
      </c>
      <c r="I733" s="203" t="s">
        <v>3623</v>
      </c>
      <c r="J733" s="204">
        <v>0</v>
      </c>
      <c r="K733" s="204">
        <v>0</v>
      </c>
      <c r="L733" s="197">
        <v>0</v>
      </c>
      <c r="M733" s="197"/>
      <c r="N733" s="197"/>
      <c r="O733" s="227"/>
    </row>
    <row r="734" spans="2:15" x14ac:dyDescent="0.2">
      <c r="B734" s="196" t="s">
        <v>396</v>
      </c>
      <c r="C734" s="197" t="s">
        <v>2918</v>
      </c>
      <c r="D734" s="197" t="s">
        <v>2310</v>
      </c>
      <c r="E734" s="197" t="s">
        <v>2310</v>
      </c>
      <c r="F734" s="197" t="s">
        <v>2301</v>
      </c>
      <c r="G734" s="197" t="s">
        <v>2308</v>
      </c>
      <c r="H734" s="202" t="s">
        <v>3624</v>
      </c>
      <c r="I734" s="203" t="s">
        <v>3625</v>
      </c>
      <c r="J734" s="204">
        <v>0</v>
      </c>
      <c r="K734" s="204">
        <v>0</v>
      </c>
      <c r="L734" s="197">
        <v>0</v>
      </c>
      <c r="M734" s="197"/>
      <c r="N734" s="197"/>
      <c r="O734" s="227"/>
    </row>
    <row r="735" spans="2:15" x14ac:dyDescent="0.2">
      <c r="B735" s="196" t="s">
        <v>396</v>
      </c>
      <c r="C735" s="197" t="s">
        <v>2918</v>
      </c>
      <c r="D735" s="197" t="s">
        <v>2310</v>
      </c>
      <c r="E735" s="197" t="s">
        <v>2310</v>
      </c>
      <c r="F735" s="197" t="s">
        <v>2301</v>
      </c>
      <c r="G735" s="197" t="s">
        <v>2369</v>
      </c>
      <c r="H735" s="202" t="s">
        <v>3626</v>
      </c>
      <c r="I735" s="203" t="s">
        <v>3627</v>
      </c>
      <c r="J735" s="204">
        <v>0</v>
      </c>
      <c r="K735" s="204">
        <v>0</v>
      </c>
      <c r="L735" s="197">
        <v>0</v>
      </c>
      <c r="M735" s="197"/>
      <c r="N735" s="197"/>
      <c r="O735" s="227"/>
    </row>
    <row r="736" spans="2:15" x14ac:dyDescent="0.2">
      <c r="B736" s="196" t="s">
        <v>396</v>
      </c>
      <c r="C736" s="197" t="s">
        <v>2918</v>
      </c>
      <c r="D736" s="197" t="s">
        <v>2310</v>
      </c>
      <c r="E736" s="197" t="s">
        <v>2310</v>
      </c>
      <c r="F736" s="197" t="s">
        <v>2301</v>
      </c>
      <c r="G736" s="197" t="s">
        <v>2372</v>
      </c>
      <c r="H736" s="202" t="s">
        <v>3628</v>
      </c>
      <c r="I736" s="203" t="s">
        <v>3629</v>
      </c>
      <c r="J736" s="204">
        <v>0</v>
      </c>
      <c r="K736" s="204">
        <v>0</v>
      </c>
      <c r="L736" s="197">
        <v>0</v>
      </c>
      <c r="M736" s="197"/>
      <c r="N736" s="197"/>
      <c r="O736" s="227"/>
    </row>
    <row r="737" spans="2:15" x14ac:dyDescent="0.2">
      <c r="B737" s="196" t="s">
        <v>396</v>
      </c>
      <c r="C737" s="197" t="s">
        <v>2918</v>
      </c>
      <c r="D737" s="197" t="s">
        <v>2310</v>
      </c>
      <c r="E737" s="197" t="s">
        <v>2310</v>
      </c>
      <c r="F737" s="197" t="s">
        <v>2301</v>
      </c>
      <c r="G737" s="197" t="s">
        <v>2325</v>
      </c>
      <c r="H737" s="202" t="s">
        <v>3630</v>
      </c>
      <c r="I737" s="203" t="s">
        <v>3631</v>
      </c>
      <c r="J737" s="204">
        <v>0</v>
      </c>
      <c r="K737" s="204">
        <v>0</v>
      </c>
      <c r="L737" s="197">
        <v>0</v>
      </c>
      <c r="M737" s="197"/>
      <c r="N737" s="197"/>
      <c r="O737" s="227"/>
    </row>
    <row r="738" spans="2:15" x14ac:dyDescent="0.2">
      <c r="B738" s="196" t="s">
        <v>396</v>
      </c>
      <c r="C738" s="197" t="s">
        <v>2918</v>
      </c>
      <c r="D738" s="197" t="s">
        <v>2310</v>
      </c>
      <c r="E738" s="197" t="s">
        <v>2310</v>
      </c>
      <c r="F738" s="197" t="s">
        <v>2301</v>
      </c>
      <c r="G738" s="197" t="s">
        <v>2328</v>
      </c>
      <c r="H738" s="202" t="s">
        <v>3632</v>
      </c>
      <c r="I738" s="203" t="s">
        <v>3633</v>
      </c>
      <c r="J738" s="204">
        <v>0</v>
      </c>
      <c r="K738" s="204">
        <v>0</v>
      </c>
      <c r="L738" s="197">
        <v>0</v>
      </c>
      <c r="M738" s="197"/>
      <c r="N738" s="197"/>
      <c r="O738" s="227"/>
    </row>
    <row r="739" spans="2:15" x14ac:dyDescent="0.2">
      <c r="B739" s="196" t="s">
        <v>280</v>
      </c>
      <c r="C739" s="197" t="s">
        <v>2918</v>
      </c>
      <c r="D739" s="197" t="s">
        <v>2310</v>
      </c>
      <c r="E739" s="197" t="s">
        <v>2310</v>
      </c>
      <c r="F739" s="197" t="s">
        <v>2304</v>
      </c>
      <c r="G739" s="197" t="s">
        <v>2289</v>
      </c>
      <c r="H739" s="202" t="s">
        <v>3634</v>
      </c>
      <c r="I739" s="203" t="s">
        <v>3635</v>
      </c>
      <c r="J739" s="204"/>
      <c r="K739" s="204"/>
      <c r="L739" s="197"/>
      <c r="M739" s="197"/>
      <c r="N739" s="197"/>
      <c r="O739" s="227"/>
    </row>
    <row r="740" spans="2:15" x14ac:dyDescent="0.2">
      <c r="B740" s="196" t="s">
        <v>969</v>
      </c>
      <c r="C740" s="197" t="s">
        <v>2918</v>
      </c>
      <c r="D740" s="197" t="s">
        <v>2310</v>
      </c>
      <c r="E740" s="197" t="s">
        <v>2310</v>
      </c>
      <c r="F740" s="197" t="s">
        <v>2304</v>
      </c>
      <c r="G740" s="197" t="s">
        <v>2292</v>
      </c>
      <c r="H740" s="202" t="s">
        <v>3636</v>
      </c>
      <c r="I740" s="203" t="s">
        <v>3637</v>
      </c>
      <c r="J740" s="204">
        <v>13182.98</v>
      </c>
      <c r="K740" s="204">
        <v>0</v>
      </c>
      <c r="L740" s="197">
        <v>13182.98</v>
      </c>
      <c r="M740" s="197"/>
      <c r="N740" s="197"/>
      <c r="O740" s="227"/>
    </row>
    <row r="741" spans="2:15" x14ac:dyDescent="0.2">
      <c r="B741" s="196" t="s">
        <v>971</v>
      </c>
      <c r="C741" s="197" t="s">
        <v>2918</v>
      </c>
      <c r="D741" s="197" t="s">
        <v>2310</v>
      </c>
      <c r="E741" s="197" t="s">
        <v>2310</v>
      </c>
      <c r="F741" s="197" t="s">
        <v>2304</v>
      </c>
      <c r="G741" s="197" t="s">
        <v>2310</v>
      </c>
      <c r="H741" s="202" t="s">
        <v>3638</v>
      </c>
      <c r="I741" s="203" t="s">
        <v>3639</v>
      </c>
      <c r="J741" s="204">
        <v>18581.740000000002</v>
      </c>
      <c r="K741" s="204">
        <v>21.51</v>
      </c>
      <c r="L741" s="197">
        <v>18560.230000000003</v>
      </c>
      <c r="M741" s="197"/>
      <c r="N741" s="197"/>
      <c r="O741" s="227"/>
    </row>
    <row r="742" spans="2:15" x14ac:dyDescent="0.2">
      <c r="B742" s="196" t="s">
        <v>2081</v>
      </c>
      <c r="C742" s="197" t="s">
        <v>2918</v>
      </c>
      <c r="D742" s="197" t="s">
        <v>2301</v>
      </c>
      <c r="E742" s="197" t="s">
        <v>2289</v>
      </c>
      <c r="F742" s="197" t="s">
        <v>2289</v>
      </c>
      <c r="G742" s="197" t="s">
        <v>2289</v>
      </c>
      <c r="H742" s="202" t="s">
        <v>3640</v>
      </c>
      <c r="I742" s="203" t="s">
        <v>3641</v>
      </c>
      <c r="J742" s="204"/>
      <c r="K742" s="204"/>
      <c r="L742" s="197"/>
      <c r="M742" s="197"/>
      <c r="N742" s="197"/>
      <c r="O742" s="227"/>
    </row>
    <row r="743" spans="2:15" x14ac:dyDescent="0.2">
      <c r="B743" s="196" t="s">
        <v>343</v>
      </c>
      <c r="C743" s="197" t="s">
        <v>2918</v>
      </c>
      <c r="D743" s="197" t="s">
        <v>2301</v>
      </c>
      <c r="E743" s="197" t="s">
        <v>2292</v>
      </c>
      <c r="F743" s="197" t="s">
        <v>2289</v>
      </c>
      <c r="G743" s="197" t="s">
        <v>2289</v>
      </c>
      <c r="H743" s="202" t="s">
        <v>3642</v>
      </c>
      <c r="I743" s="203" t="s">
        <v>3643</v>
      </c>
      <c r="J743" s="204"/>
      <c r="K743" s="204"/>
      <c r="L743" s="197"/>
      <c r="M743" s="197"/>
      <c r="N743" s="197"/>
      <c r="O743" s="227"/>
    </row>
    <row r="744" spans="2:15" x14ac:dyDescent="0.2">
      <c r="B744" s="196" t="s">
        <v>343</v>
      </c>
      <c r="C744" s="197" t="s">
        <v>2918</v>
      </c>
      <c r="D744" s="197" t="s">
        <v>2301</v>
      </c>
      <c r="E744" s="197" t="s">
        <v>2292</v>
      </c>
      <c r="F744" s="197" t="s">
        <v>2292</v>
      </c>
      <c r="G744" s="197" t="s">
        <v>2289</v>
      </c>
      <c r="H744" s="202" t="s">
        <v>3644</v>
      </c>
      <c r="I744" s="203" t="s">
        <v>3643</v>
      </c>
      <c r="J744" s="204"/>
      <c r="K744" s="204"/>
      <c r="L744" s="197"/>
      <c r="M744" s="197"/>
      <c r="N744" s="197"/>
      <c r="O744" s="227"/>
    </row>
    <row r="745" spans="2:15" x14ac:dyDescent="0.2">
      <c r="B745" s="196" t="s">
        <v>343</v>
      </c>
      <c r="C745" s="197" t="s">
        <v>2918</v>
      </c>
      <c r="D745" s="197" t="s">
        <v>2301</v>
      </c>
      <c r="E745" s="197" t="s">
        <v>2292</v>
      </c>
      <c r="F745" s="197" t="s">
        <v>2292</v>
      </c>
      <c r="G745" s="197" t="s">
        <v>2292</v>
      </c>
      <c r="H745" s="202" t="s">
        <v>3645</v>
      </c>
      <c r="I745" s="203" t="s">
        <v>3646</v>
      </c>
      <c r="J745" s="204">
        <v>610</v>
      </c>
      <c r="K745" s="204">
        <v>0</v>
      </c>
      <c r="L745" s="197">
        <v>610</v>
      </c>
      <c r="M745" s="197"/>
      <c r="N745" s="197"/>
      <c r="O745" s="227"/>
    </row>
    <row r="746" spans="2:15" x14ac:dyDescent="0.2">
      <c r="B746" s="196" t="s">
        <v>343</v>
      </c>
      <c r="C746" s="197" t="s">
        <v>2918</v>
      </c>
      <c r="D746" s="197" t="s">
        <v>2301</v>
      </c>
      <c r="E746" s="197" t="s">
        <v>2292</v>
      </c>
      <c r="F746" s="197" t="s">
        <v>2292</v>
      </c>
      <c r="G746" s="197" t="s">
        <v>2310</v>
      </c>
      <c r="H746" s="202">
        <v>503010102</v>
      </c>
      <c r="I746" s="203" t="s">
        <v>3647</v>
      </c>
      <c r="J746" s="204">
        <v>2315799.65</v>
      </c>
      <c r="K746" s="204">
        <v>9629.67</v>
      </c>
      <c r="L746" s="197">
        <v>2306169.98</v>
      </c>
      <c r="M746" s="197"/>
      <c r="N746" s="197"/>
      <c r="O746" s="227"/>
    </row>
    <row r="747" spans="2:15" x14ac:dyDescent="0.2">
      <c r="B747" s="196" t="s">
        <v>343</v>
      </c>
      <c r="C747" s="197" t="s">
        <v>2918</v>
      </c>
      <c r="D747" s="197" t="s">
        <v>2301</v>
      </c>
      <c r="E747" s="197" t="s">
        <v>2292</v>
      </c>
      <c r="F747" s="197" t="s">
        <v>2292</v>
      </c>
      <c r="G747" s="197" t="s">
        <v>2301</v>
      </c>
      <c r="H747" s="202" t="s">
        <v>3648</v>
      </c>
      <c r="I747" s="203" t="s">
        <v>3649</v>
      </c>
      <c r="J747" s="204">
        <v>0</v>
      </c>
      <c r="K747" s="204">
        <v>0</v>
      </c>
      <c r="L747" s="197">
        <v>0</v>
      </c>
      <c r="M747" s="197"/>
      <c r="N747" s="197"/>
      <c r="O747" s="227"/>
    </row>
    <row r="748" spans="2:15" x14ac:dyDescent="0.2">
      <c r="B748" s="196" t="s">
        <v>343</v>
      </c>
      <c r="C748" s="197" t="s">
        <v>2918</v>
      </c>
      <c r="D748" s="197" t="s">
        <v>2301</v>
      </c>
      <c r="E748" s="197" t="s">
        <v>2292</v>
      </c>
      <c r="F748" s="197" t="s">
        <v>2292</v>
      </c>
      <c r="G748" s="197" t="s">
        <v>2304</v>
      </c>
      <c r="H748" s="202" t="s">
        <v>3650</v>
      </c>
      <c r="I748" s="203" t="s">
        <v>3651</v>
      </c>
      <c r="J748" s="204">
        <v>4237.57</v>
      </c>
      <c r="K748" s="204">
        <v>0</v>
      </c>
      <c r="L748" s="197">
        <v>4237.57</v>
      </c>
      <c r="M748" s="197"/>
      <c r="N748" s="197"/>
      <c r="O748" s="227"/>
    </row>
    <row r="749" spans="2:15" x14ac:dyDescent="0.2">
      <c r="B749" s="196" t="s">
        <v>346</v>
      </c>
      <c r="C749" s="197" t="s">
        <v>2918</v>
      </c>
      <c r="D749" s="197" t="s">
        <v>2301</v>
      </c>
      <c r="E749" s="197" t="s">
        <v>2310</v>
      </c>
      <c r="F749" s="197" t="s">
        <v>2289</v>
      </c>
      <c r="G749" s="197" t="s">
        <v>2289</v>
      </c>
      <c r="H749" s="202" t="s">
        <v>3652</v>
      </c>
      <c r="I749" s="203" t="s">
        <v>3653</v>
      </c>
      <c r="J749" s="204"/>
      <c r="K749" s="204"/>
      <c r="L749" s="197"/>
      <c r="M749" s="197"/>
      <c r="N749" s="197"/>
      <c r="O749" s="227"/>
    </row>
    <row r="750" spans="2:15" x14ac:dyDescent="0.2">
      <c r="B750" s="196" t="s">
        <v>346</v>
      </c>
      <c r="C750" s="197" t="s">
        <v>2918</v>
      </c>
      <c r="D750" s="197" t="s">
        <v>2301</v>
      </c>
      <c r="E750" s="197" t="s">
        <v>2310</v>
      </c>
      <c r="F750" s="197" t="s">
        <v>2292</v>
      </c>
      <c r="G750" s="197" t="s">
        <v>2289</v>
      </c>
      <c r="H750" s="202" t="s">
        <v>3654</v>
      </c>
      <c r="I750" s="203" t="s">
        <v>3653</v>
      </c>
      <c r="J750" s="204"/>
      <c r="K750" s="204"/>
      <c r="L750" s="197"/>
      <c r="M750" s="197"/>
      <c r="N750" s="197"/>
      <c r="O750" s="227"/>
    </row>
    <row r="751" spans="2:15" x14ac:dyDescent="0.2">
      <c r="B751" s="196" t="s">
        <v>346</v>
      </c>
      <c r="C751" s="197" t="s">
        <v>2918</v>
      </c>
      <c r="D751" s="197" t="s">
        <v>2301</v>
      </c>
      <c r="E751" s="197" t="s">
        <v>2310</v>
      </c>
      <c r="F751" s="197" t="s">
        <v>2292</v>
      </c>
      <c r="G751" s="197" t="s">
        <v>2292</v>
      </c>
      <c r="H751" s="202" t="s">
        <v>3655</v>
      </c>
      <c r="I751" s="203" t="s">
        <v>3653</v>
      </c>
      <c r="J751" s="204">
        <v>439.2</v>
      </c>
      <c r="K751" s="204">
        <v>0.45</v>
      </c>
      <c r="L751" s="197">
        <v>438.75</v>
      </c>
      <c r="M751" s="197"/>
      <c r="N751" s="197"/>
      <c r="O751" s="227"/>
    </row>
    <row r="752" spans="2:15" x14ac:dyDescent="0.2">
      <c r="B752" s="196" t="s">
        <v>283</v>
      </c>
      <c r="C752" s="197" t="s">
        <v>2918</v>
      </c>
      <c r="D752" s="197" t="s">
        <v>2301</v>
      </c>
      <c r="E752" s="197" t="s">
        <v>2301</v>
      </c>
      <c r="F752" s="197" t="s">
        <v>2289</v>
      </c>
      <c r="G752" s="197" t="s">
        <v>2289</v>
      </c>
      <c r="H752" s="202" t="s">
        <v>3656</v>
      </c>
      <c r="I752" s="203" t="s">
        <v>3657</v>
      </c>
      <c r="J752" s="204"/>
      <c r="K752" s="204"/>
      <c r="L752" s="197"/>
      <c r="M752" s="197"/>
      <c r="N752" s="197"/>
      <c r="O752" s="227"/>
    </row>
    <row r="753" spans="2:15" x14ac:dyDescent="0.2">
      <c r="B753" s="196" t="s">
        <v>283</v>
      </c>
      <c r="C753" s="197" t="s">
        <v>2918</v>
      </c>
      <c r="D753" s="197" t="s">
        <v>2301</v>
      </c>
      <c r="E753" s="197" t="s">
        <v>2301</v>
      </c>
      <c r="F753" s="197" t="s">
        <v>2292</v>
      </c>
      <c r="G753" s="197" t="s">
        <v>2289</v>
      </c>
      <c r="H753" s="202" t="s">
        <v>3658</v>
      </c>
      <c r="I753" s="203" t="s">
        <v>3657</v>
      </c>
      <c r="J753" s="204"/>
      <c r="K753" s="204"/>
      <c r="L753" s="197"/>
      <c r="M753" s="197"/>
      <c r="N753" s="197"/>
      <c r="O753" s="227"/>
    </row>
    <row r="754" spans="2:15" x14ac:dyDescent="0.2">
      <c r="B754" s="196" t="s">
        <v>283</v>
      </c>
      <c r="C754" s="197" t="s">
        <v>2918</v>
      </c>
      <c r="D754" s="197" t="s">
        <v>2301</v>
      </c>
      <c r="E754" s="197" t="s">
        <v>2301</v>
      </c>
      <c r="F754" s="197" t="s">
        <v>2292</v>
      </c>
      <c r="G754" s="197" t="s">
        <v>2292</v>
      </c>
      <c r="H754" s="202" t="s">
        <v>3659</v>
      </c>
      <c r="I754" s="203" t="s">
        <v>3657</v>
      </c>
      <c r="J754" s="204">
        <v>1871288.78</v>
      </c>
      <c r="K754" s="204">
        <v>1896.95</v>
      </c>
      <c r="L754" s="197">
        <v>1869391.83</v>
      </c>
      <c r="M754" s="197"/>
      <c r="N754" s="197"/>
      <c r="O754" s="227"/>
    </row>
    <row r="755" spans="2:15" x14ac:dyDescent="0.2">
      <c r="B755" s="196" t="s">
        <v>283</v>
      </c>
      <c r="C755" s="197" t="s">
        <v>2918</v>
      </c>
      <c r="D755" s="197" t="s">
        <v>2301</v>
      </c>
      <c r="E755" s="197" t="s">
        <v>2301</v>
      </c>
      <c r="F755" s="197" t="s">
        <v>2292</v>
      </c>
      <c r="G755" s="197" t="s">
        <v>2310</v>
      </c>
      <c r="H755" s="202" t="s">
        <v>3660</v>
      </c>
      <c r="I755" s="203" t="s">
        <v>3661</v>
      </c>
      <c r="J755" s="204">
        <v>0</v>
      </c>
      <c r="K755" s="204">
        <v>0</v>
      </c>
      <c r="L755" s="197">
        <v>0</v>
      </c>
      <c r="M755" s="197"/>
      <c r="N755" s="197"/>
      <c r="O755" s="227"/>
    </row>
    <row r="756" spans="2:15" x14ac:dyDescent="0.2">
      <c r="B756" s="196" t="s">
        <v>349</v>
      </c>
      <c r="C756" s="197" t="s">
        <v>2918</v>
      </c>
      <c r="D756" s="197" t="s">
        <v>2301</v>
      </c>
      <c r="E756" s="197" t="s">
        <v>2304</v>
      </c>
      <c r="F756" s="197" t="s">
        <v>2289</v>
      </c>
      <c r="G756" s="197" t="s">
        <v>2289</v>
      </c>
      <c r="H756" s="202" t="s">
        <v>3662</v>
      </c>
      <c r="I756" s="203" t="s">
        <v>3663</v>
      </c>
      <c r="J756" s="204"/>
      <c r="K756" s="204"/>
      <c r="L756" s="197"/>
      <c r="M756" s="197"/>
      <c r="N756" s="197"/>
      <c r="O756" s="227"/>
    </row>
    <row r="757" spans="2:15" x14ac:dyDescent="0.2">
      <c r="B757" s="196" t="s">
        <v>349</v>
      </c>
      <c r="C757" s="197" t="s">
        <v>2918</v>
      </c>
      <c r="D757" s="197" t="s">
        <v>2301</v>
      </c>
      <c r="E757" s="197" t="s">
        <v>2304</v>
      </c>
      <c r="F757" s="197" t="s">
        <v>2292</v>
      </c>
      <c r="G757" s="197" t="s">
        <v>2289</v>
      </c>
      <c r="H757" s="202" t="s">
        <v>3664</v>
      </c>
      <c r="I757" s="203" t="s">
        <v>3663</v>
      </c>
      <c r="J757" s="204"/>
      <c r="K757" s="204"/>
      <c r="L757" s="197"/>
      <c r="M757" s="197"/>
      <c r="N757" s="197"/>
      <c r="O757" s="227"/>
    </row>
    <row r="758" spans="2:15" x14ac:dyDescent="0.2">
      <c r="B758" s="196" t="s">
        <v>349</v>
      </c>
      <c r="C758" s="197" t="s">
        <v>2918</v>
      </c>
      <c r="D758" s="197" t="s">
        <v>2301</v>
      </c>
      <c r="E758" s="197" t="s">
        <v>2304</v>
      </c>
      <c r="F758" s="197" t="s">
        <v>2292</v>
      </c>
      <c r="G758" s="197" t="s">
        <v>2292</v>
      </c>
      <c r="H758" s="202" t="s">
        <v>3665</v>
      </c>
      <c r="I758" s="203" t="s">
        <v>3663</v>
      </c>
      <c r="J758" s="204">
        <v>609.6</v>
      </c>
      <c r="K758" s="204">
        <v>0</v>
      </c>
      <c r="L758" s="197">
        <v>609.6</v>
      </c>
      <c r="M758" s="197"/>
      <c r="N758" s="197"/>
      <c r="O758" s="227"/>
    </row>
    <row r="759" spans="2:15" x14ac:dyDescent="0.2">
      <c r="B759" s="196" t="s">
        <v>352</v>
      </c>
      <c r="C759" s="197" t="s">
        <v>2918</v>
      </c>
      <c r="D759" s="197" t="s">
        <v>2301</v>
      </c>
      <c r="E759" s="197" t="s">
        <v>2306</v>
      </c>
      <c r="F759" s="197" t="s">
        <v>2289</v>
      </c>
      <c r="G759" s="197" t="s">
        <v>2289</v>
      </c>
      <c r="H759" s="202" t="s">
        <v>3666</v>
      </c>
      <c r="I759" s="203" t="s">
        <v>3667</v>
      </c>
      <c r="J759" s="204"/>
      <c r="K759" s="204"/>
      <c r="L759" s="197"/>
      <c r="M759" s="197"/>
      <c r="N759" s="197"/>
      <c r="O759" s="227"/>
    </row>
    <row r="760" spans="2:15" x14ac:dyDescent="0.2">
      <c r="B760" s="196" t="s">
        <v>352</v>
      </c>
      <c r="C760" s="197" t="s">
        <v>2918</v>
      </c>
      <c r="D760" s="197" t="s">
        <v>2301</v>
      </c>
      <c r="E760" s="197" t="s">
        <v>2306</v>
      </c>
      <c r="F760" s="197" t="s">
        <v>2292</v>
      </c>
      <c r="G760" s="197" t="s">
        <v>2289</v>
      </c>
      <c r="H760" s="202" t="s">
        <v>3668</v>
      </c>
      <c r="I760" s="203" t="s">
        <v>3667</v>
      </c>
      <c r="J760" s="204"/>
      <c r="K760" s="204"/>
      <c r="L760" s="197"/>
      <c r="M760" s="197"/>
      <c r="N760" s="197"/>
      <c r="O760" s="227"/>
    </row>
    <row r="761" spans="2:15" x14ac:dyDescent="0.2">
      <c r="B761" s="196" t="s">
        <v>352</v>
      </c>
      <c r="C761" s="197" t="s">
        <v>2918</v>
      </c>
      <c r="D761" s="197" t="s">
        <v>2301</v>
      </c>
      <c r="E761" s="197" t="s">
        <v>2306</v>
      </c>
      <c r="F761" s="197" t="s">
        <v>2292</v>
      </c>
      <c r="G761" s="197" t="s">
        <v>2292</v>
      </c>
      <c r="H761" s="202" t="s">
        <v>3669</v>
      </c>
      <c r="I761" s="203" t="s">
        <v>3667</v>
      </c>
      <c r="J761" s="204">
        <v>39500.79</v>
      </c>
      <c r="K761" s="204">
        <v>0</v>
      </c>
      <c r="L761" s="197">
        <v>39500.79</v>
      </c>
      <c r="M761" s="197"/>
      <c r="N761" s="197"/>
      <c r="O761" s="227"/>
    </row>
    <row r="762" spans="2:15" x14ac:dyDescent="0.2">
      <c r="B762" s="196" t="s">
        <v>978</v>
      </c>
      <c r="C762" s="197" t="s">
        <v>2918</v>
      </c>
      <c r="D762" s="197" t="s">
        <v>2301</v>
      </c>
      <c r="E762" s="197" t="s">
        <v>2308</v>
      </c>
      <c r="F762" s="197" t="s">
        <v>2289</v>
      </c>
      <c r="G762" s="197" t="s">
        <v>2289</v>
      </c>
      <c r="H762" s="202" t="s">
        <v>3670</v>
      </c>
      <c r="I762" s="203" t="s">
        <v>3671</v>
      </c>
      <c r="J762" s="204"/>
      <c r="K762" s="204"/>
      <c r="L762" s="197"/>
      <c r="M762" s="197"/>
      <c r="N762" s="197"/>
      <c r="O762" s="227"/>
    </row>
    <row r="763" spans="2:15" x14ac:dyDescent="0.2">
      <c r="B763" s="196" t="s">
        <v>978</v>
      </c>
      <c r="C763" s="197" t="s">
        <v>2918</v>
      </c>
      <c r="D763" s="197" t="s">
        <v>2301</v>
      </c>
      <c r="E763" s="197" t="s">
        <v>2308</v>
      </c>
      <c r="F763" s="197" t="s">
        <v>2292</v>
      </c>
      <c r="G763" s="197" t="s">
        <v>2289</v>
      </c>
      <c r="H763" s="202" t="s">
        <v>3672</v>
      </c>
      <c r="I763" s="203" t="s">
        <v>3671</v>
      </c>
      <c r="J763" s="204"/>
      <c r="K763" s="204"/>
      <c r="L763" s="197"/>
      <c r="M763" s="197"/>
      <c r="N763" s="197"/>
      <c r="O763" s="227"/>
    </row>
    <row r="764" spans="2:15" x14ac:dyDescent="0.2">
      <c r="B764" s="196" t="s">
        <v>978</v>
      </c>
      <c r="C764" s="197" t="s">
        <v>2918</v>
      </c>
      <c r="D764" s="197" t="s">
        <v>2301</v>
      </c>
      <c r="E764" s="197" t="s">
        <v>2308</v>
      </c>
      <c r="F764" s="197" t="s">
        <v>2292</v>
      </c>
      <c r="G764" s="197" t="s">
        <v>2292</v>
      </c>
      <c r="H764" s="202" t="s">
        <v>3673</v>
      </c>
      <c r="I764" s="203" t="s">
        <v>3671</v>
      </c>
      <c r="J764" s="204">
        <v>129286.27</v>
      </c>
      <c r="K764" s="204">
        <v>0</v>
      </c>
      <c r="L764" s="197">
        <v>129286.27</v>
      </c>
      <c r="M764" s="197"/>
      <c r="N764" s="197"/>
      <c r="O764" s="227"/>
    </row>
    <row r="765" spans="2:15" x14ac:dyDescent="0.2">
      <c r="B765" s="196" t="s">
        <v>980</v>
      </c>
      <c r="C765" s="197" t="s">
        <v>2918</v>
      </c>
      <c r="D765" s="197" t="s">
        <v>2301</v>
      </c>
      <c r="E765" s="197" t="s">
        <v>2369</v>
      </c>
      <c r="F765" s="197" t="s">
        <v>2289</v>
      </c>
      <c r="G765" s="197" t="s">
        <v>2289</v>
      </c>
      <c r="H765" s="202" t="s">
        <v>3674</v>
      </c>
      <c r="I765" s="203" t="s">
        <v>3675</v>
      </c>
      <c r="J765" s="204"/>
      <c r="K765" s="204"/>
      <c r="L765" s="197"/>
      <c r="M765" s="197"/>
      <c r="N765" s="197"/>
      <c r="O765" s="227"/>
    </row>
    <row r="766" spans="2:15" x14ac:dyDescent="0.2">
      <c r="B766" s="196" t="s">
        <v>980</v>
      </c>
      <c r="C766" s="197" t="s">
        <v>2918</v>
      </c>
      <c r="D766" s="197" t="s">
        <v>2301</v>
      </c>
      <c r="E766" s="197" t="s">
        <v>2369</v>
      </c>
      <c r="F766" s="197" t="s">
        <v>2292</v>
      </c>
      <c r="G766" s="197" t="s">
        <v>2289</v>
      </c>
      <c r="H766" s="202" t="s">
        <v>3676</v>
      </c>
      <c r="I766" s="203" t="s">
        <v>3675</v>
      </c>
      <c r="J766" s="204"/>
      <c r="K766" s="204"/>
      <c r="L766" s="197"/>
      <c r="M766" s="197"/>
      <c r="N766" s="197"/>
      <c r="O766" s="227"/>
    </row>
    <row r="767" spans="2:15" x14ac:dyDescent="0.2">
      <c r="B767" s="196" t="s">
        <v>980</v>
      </c>
      <c r="C767" s="197" t="s">
        <v>2918</v>
      </c>
      <c r="D767" s="197" t="s">
        <v>2301</v>
      </c>
      <c r="E767" s="197" t="s">
        <v>2369</v>
      </c>
      <c r="F767" s="197" t="s">
        <v>2292</v>
      </c>
      <c r="G767" s="197" t="s">
        <v>2292</v>
      </c>
      <c r="H767" s="202" t="s">
        <v>3677</v>
      </c>
      <c r="I767" s="203" t="s">
        <v>3675</v>
      </c>
      <c r="J767" s="204">
        <v>0</v>
      </c>
      <c r="K767" s="204">
        <v>0</v>
      </c>
      <c r="L767" s="197">
        <v>0</v>
      </c>
      <c r="M767" s="197"/>
      <c r="N767" s="197"/>
      <c r="O767" s="227"/>
    </row>
    <row r="768" spans="2:15" x14ac:dyDescent="0.2">
      <c r="B768" s="196" t="s">
        <v>2262</v>
      </c>
      <c r="C768" s="197" t="s">
        <v>2918</v>
      </c>
      <c r="D768" s="197" t="s">
        <v>2304</v>
      </c>
      <c r="E768" s="197" t="s">
        <v>2289</v>
      </c>
      <c r="F768" s="197" t="s">
        <v>2289</v>
      </c>
      <c r="G768" s="197" t="s">
        <v>2289</v>
      </c>
      <c r="H768" s="202" t="s">
        <v>3678</v>
      </c>
      <c r="I768" s="203" t="s">
        <v>3679</v>
      </c>
      <c r="J768" s="204"/>
      <c r="K768" s="204"/>
      <c r="L768" s="197"/>
      <c r="M768" s="197"/>
      <c r="N768" s="197"/>
      <c r="O768" s="227"/>
    </row>
    <row r="769" spans="2:15" x14ac:dyDescent="0.2">
      <c r="B769" s="196" t="s">
        <v>358</v>
      </c>
      <c r="C769" s="197" t="s">
        <v>2918</v>
      </c>
      <c r="D769" s="197" t="s">
        <v>2304</v>
      </c>
      <c r="E769" s="197" t="s">
        <v>2292</v>
      </c>
      <c r="F769" s="197" t="s">
        <v>2289</v>
      </c>
      <c r="G769" s="197" t="s">
        <v>2289</v>
      </c>
      <c r="H769" s="202" t="s">
        <v>3680</v>
      </c>
      <c r="I769" s="203" t="s">
        <v>3681</v>
      </c>
      <c r="J769" s="204"/>
      <c r="K769" s="204"/>
      <c r="L769" s="197"/>
      <c r="M769" s="197"/>
      <c r="N769" s="197"/>
      <c r="O769" s="227"/>
    </row>
    <row r="770" spans="2:15" x14ac:dyDescent="0.2">
      <c r="B770" s="196" t="s">
        <v>358</v>
      </c>
      <c r="C770" s="197" t="s">
        <v>2918</v>
      </c>
      <c r="D770" s="197" t="s">
        <v>2304</v>
      </c>
      <c r="E770" s="197" t="s">
        <v>2292</v>
      </c>
      <c r="F770" s="197" t="s">
        <v>2292</v>
      </c>
      <c r="G770" s="197" t="s">
        <v>2289</v>
      </c>
      <c r="H770" s="202" t="s">
        <v>3682</v>
      </c>
      <c r="I770" s="203" t="s">
        <v>3683</v>
      </c>
      <c r="J770" s="204"/>
      <c r="K770" s="204"/>
      <c r="L770" s="197"/>
      <c r="M770" s="197"/>
      <c r="N770" s="197"/>
      <c r="O770" s="227"/>
    </row>
    <row r="771" spans="2:15" x14ac:dyDescent="0.2">
      <c r="B771" s="196" t="s">
        <v>358</v>
      </c>
      <c r="C771" s="197" t="s">
        <v>2918</v>
      </c>
      <c r="D771" s="197" t="s">
        <v>2304</v>
      </c>
      <c r="E771" s="197" t="s">
        <v>2292</v>
      </c>
      <c r="F771" s="197" t="s">
        <v>2292</v>
      </c>
      <c r="G771" s="197" t="s">
        <v>2292</v>
      </c>
      <c r="H771" s="202" t="s">
        <v>3684</v>
      </c>
      <c r="I771" s="203" t="s">
        <v>3685</v>
      </c>
      <c r="J771" s="204">
        <v>64605.919999999998</v>
      </c>
      <c r="K771" s="204">
        <v>17059.099999999999</v>
      </c>
      <c r="L771" s="197">
        <v>47546.82</v>
      </c>
      <c r="M771" s="197"/>
      <c r="N771" s="197"/>
      <c r="O771" s="227"/>
    </row>
    <row r="772" spans="2:15" x14ac:dyDescent="0.2">
      <c r="B772" s="196" t="s">
        <v>358</v>
      </c>
      <c r="C772" s="197" t="s">
        <v>2918</v>
      </c>
      <c r="D772" s="197" t="s">
        <v>2304</v>
      </c>
      <c r="E772" s="197" t="s">
        <v>2292</v>
      </c>
      <c r="F772" s="197" t="s">
        <v>2310</v>
      </c>
      <c r="G772" s="197" t="s">
        <v>2289</v>
      </c>
      <c r="H772" s="202" t="s">
        <v>3686</v>
      </c>
      <c r="I772" s="203" t="s">
        <v>3687</v>
      </c>
      <c r="J772" s="204"/>
      <c r="K772" s="204"/>
      <c r="L772" s="197"/>
      <c r="M772" s="197"/>
      <c r="N772" s="197"/>
      <c r="O772" s="227"/>
    </row>
    <row r="773" spans="2:15" x14ac:dyDescent="0.2">
      <c r="B773" s="196" t="s">
        <v>358</v>
      </c>
      <c r="C773" s="197" t="s">
        <v>2918</v>
      </c>
      <c r="D773" s="197" t="s">
        <v>2304</v>
      </c>
      <c r="E773" s="197" t="s">
        <v>2292</v>
      </c>
      <c r="F773" s="197" t="s">
        <v>2310</v>
      </c>
      <c r="G773" s="197" t="s">
        <v>2292</v>
      </c>
      <c r="H773" s="202" t="s">
        <v>3688</v>
      </c>
      <c r="I773" s="203" t="s">
        <v>3687</v>
      </c>
      <c r="J773" s="204">
        <v>0</v>
      </c>
      <c r="K773" s="204">
        <v>0</v>
      </c>
      <c r="L773" s="197">
        <v>0</v>
      </c>
      <c r="M773" s="197"/>
      <c r="N773" s="197"/>
      <c r="O773" s="227"/>
    </row>
    <row r="774" spans="2:15" x14ac:dyDescent="0.2">
      <c r="B774" s="196" t="s">
        <v>2083</v>
      </c>
      <c r="C774" s="197" t="s">
        <v>2918</v>
      </c>
      <c r="D774" s="197" t="s">
        <v>2304</v>
      </c>
      <c r="E774" s="197" t="s">
        <v>2310</v>
      </c>
      <c r="F774" s="197" t="s">
        <v>2289</v>
      </c>
      <c r="G774" s="197" t="s">
        <v>2289</v>
      </c>
      <c r="H774" s="202" t="s">
        <v>3689</v>
      </c>
      <c r="I774" s="203" t="s">
        <v>3690</v>
      </c>
      <c r="J774" s="204"/>
      <c r="K774" s="204"/>
      <c r="L774" s="197"/>
      <c r="M774" s="197"/>
      <c r="N774" s="197"/>
      <c r="O774" s="227"/>
    </row>
    <row r="775" spans="2:15" x14ac:dyDescent="0.2">
      <c r="B775" s="196" t="s">
        <v>983</v>
      </c>
      <c r="C775" s="197" t="s">
        <v>2918</v>
      </c>
      <c r="D775" s="197" t="s">
        <v>2304</v>
      </c>
      <c r="E775" s="197" t="s">
        <v>2310</v>
      </c>
      <c r="F775" s="197" t="s">
        <v>2292</v>
      </c>
      <c r="G775" s="197" t="s">
        <v>2289</v>
      </c>
      <c r="H775" s="202" t="s">
        <v>3691</v>
      </c>
      <c r="I775" s="203" t="s">
        <v>3692</v>
      </c>
      <c r="J775" s="204"/>
      <c r="K775" s="204"/>
      <c r="L775" s="197"/>
      <c r="M775" s="197"/>
      <c r="N775" s="197"/>
      <c r="O775" s="227"/>
    </row>
    <row r="776" spans="2:15" x14ac:dyDescent="0.2">
      <c r="B776" s="196" t="s">
        <v>983</v>
      </c>
      <c r="C776" s="197" t="s">
        <v>2918</v>
      </c>
      <c r="D776" s="197" t="s">
        <v>2304</v>
      </c>
      <c r="E776" s="197" t="s">
        <v>2310</v>
      </c>
      <c r="F776" s="197" t="s">
        <v>2292</v>
      </c>
      <c r="G776" s="197" t="s">
        <v>2292</v>
      </c>
      <c r="H776" s="202" t="s">
        <v>3693</v>
      </c>
      <c r="I776" s="203" t="s">
        <v>3692</v>
      </c>
      <c r="J776" s="204">
        <v>705006.77</v>
      </c>
      <c r="K776" s="204">
        <v>4207.09</v>
      </c>
      <c r="L776" s="197">
        <v>700799.68</v>
      </c>
      <c r="M776" s="197"/>
      <c r="N776" s="197"/>
      <c r="O776" s="227"/>
    </row>
    <row r="777" spans="2:15" x14ac:dyDescent="0.2">
      <c r="B777" s="196" t="s">
        <v>985</v>
      </c>
      <c r="C777" s="197" t="s">
        <v>2918</v>
      </c>
      <c r="D777" s="197" t="s">
        <v>2304</v>
      </c>
      <c r="E777" s="197" t="s">
        <v>2310</v>
      </c>
      <c r="F777" s="197" t="s">
        <v>2310</v>
      </c>
      <c r="G777" s="197" t="s">
        <v>2289</v>
      </c>
      <c r="H777" s="202" t="s">
        <v>3694</v>
      </c>
      <c r="I777" s="203" t="s">
        <v>3695</v>
      </c>
      <c r="J777" s="204"/>
      <c r="K777" s="204"/>
      <c r="L777" s="197"/>
      <c r="M777" s="197"/>
      <c r="N777" s="197"/>
      <c r="O777" s="227"/>
    </row>
    <row r="778" spans="2:15" x14ac:dyDescent="0.2">
      <c r="B778" s="196" t="s">
        <v>985</v>
      </c>
      <c r="C778" s="197" t="s">
        <v>2918</v>
      </c>
      <c r="D778" s="197" t="s">
        <v>2304</v>
      </c>
      <c r="E778" s="197" t="s">
        <v>2310</v>
      </c>
      <c r="F778" s="197" t="s">
        <v>2310</v>
      </c>
      <c r="G778" s="197" t="s">
        <v>2292</v>
      </c>
      <c r="H778" s="202" t="s">
        <v>3696</v>
      </c>
      <c r="I778" s="203" t="s">
        <v>3695</v>
      </c>
      <c r="J778" s="204">
        <v>204135.91</v>
      </c>
      <c r="K778" s="204">
        <v>8014.52</v>
      </c>
      <c r="L778" s="197">
        <v>196121.39</v>
      </c>
      <c r="M778" s="197"/>
      <c r="N778" s="197"/>
      <c r="O778" s="227"/>
    </row>
    <row r="779" spans="2:15" x14ac:dyDescent="0.2">
      <c r="B779" s="196" t="s">
        <v>2085</v>
      </c>
      <c r="C779" s="197" t="s">
        <v>2918</v>
      </c>
      <c r="D779" s="197" t="s">
        <v>2304</v>
      </c>
      <c r="E779" s="197" t="s">
        <v>2301</v>
      </c>
      <c r="F779" s="197" t="s">
        <v>2289</v>
      </c>
      <c r="G779" s="197" t="s">
        <v>2289</v>
      </c>
      <c r="H779" s="202" t="s">
        <v>3697</v>
      </c>
      <c r="I779" s="203" t="s">
        <v>3698</v>
      </c>
      <c r="J779" s="204"/>
      <c r="K779" s="204"/>
      <c r="L779" s="197"/>
      <c r="M779" s="197"/>
      <c r="N779" s="197"/>
      <c r="O779" s="227"/>
    </row>
    <row r="780" spans="2:15" x14ac:dyDescent="0.2">
      <c r="B780" s="196" t="s">
        <v>987</v>
      </c>
      <c r="C780" s="197" t="s">
        <v>2918</v>
      </c>
      <c r="D780" s="197" t="s">
        <v>2304</v>
      </c>
      <c r="E780" s="197" t="s">
        <v>2301</v>
      </c>
      <c r="F780" s="197" t="s">
        <v>2292</v>
      </c>
      <c r="G780" s="197" t="s">
        <v>2289</v>
      </c>
      <c r="H780" s="202" t="s">
        <v>3699</v>
      </c>
      <c r="I780" s="203" t="s">
        <v>3700</v>
      </c>
      <c r="J780" s="204"/>
      <c r="K780" s="204"/>
      <c r="L780" s="197"/>
      <c r="M780" s="197"/>
      <c r="N780" s="197"/>
      <c r="O780" s="227"/>
    </row>
    <row r="781" spans="2:15" x14ac:dyDescent="0.2">
      <c r="B781" s="196" t="s">
        <v>987</v>
      </c>
      <c r="C781" s="197" t="s">
        <v>2918</v>
      </c>
      <c r="D781" s="197" t="s">
        <v>2304</v>
      </c>
      <c r="E781" s="197" t="s">
        <v>2301</v>
      </c>
      <c r="F781" s="197" t="s">
        <v>2292</v>
      </c>
      <c r="G781" s="197" t="s">
        <v>2292</v>
      </c>
      <c r="H781" s="202" t="s">
        <v>3701</v>
      </c>
      <c r="I781" s="203" t="s">
        <v>3702</v>
      </c>
      <c r="J781" s="204">
        <v>0</v>
      </c>
      <c r="K781" s="204">
        <v>0</v>
      </c>
      <c r="L781" s="197">
        <v>0</v>
      </c>
      <c r="M781" s="197"/>
      <c r="N781" s="197"/>
      <c r="O781" s="227"/>
    </row>
    <row r="782" spans="2:15" x14ac:dyDescent="0.2">
      <c r="B782" s="196" t="s">
        <v>989</v>
      </c>
      <c r="C782" s="197" t="s">
        <v>2918</v>
      </c>
      <c r="D782" s="197" t="s">
        <v>2304</v>
      </c>
      <c r="E782" s="197" t="s">
        <v>2301</v>
      </c>
      <c r="F782" s="197" t="s">
        <v>2310</v>
      </c>
      <c r="G782" s="197" t="s">
        <v>2289</v>
      </c>
      <c r="H782" s="202" t="s">
        <v>3703</v>
      </c>
      <c r="I782" s="203" t="s">
        <v>3704</v>
      </c>
      <c r="J782" s="204"/>
      <c r="K782" s="204"/>
      <c r="L782" s="197"/>
      <c r="M782" s="197"/>
      <c r="N782" s="197"/>
      <c r="O782" s="227"/>
    </row>
    <row r="783" spans="2:15" x14ac:dyDescent="0.2">
      <c r="B783" s="196" t="s">
        <v>989</v>
      </c>
      <c r="C783" s="197" t="s">
        <v>2918</v>
      </c>
      <c r="D783" s="197" t="s">
        <v>2304</v>
      </c>
      <c r="E783" s="197" t="s">
        <v>2301</v>
      </c>
      <c r="F783" s="197" t="s">
        <v>2310</v>
      </c>
      <c r="G783" s="197" t="s">
        <v>2292</v>
      </c>
      <c r="H783" s="202" t="s">
        <v>3705</v>
      </c>
      <c r="I783" s="203" t="s">
        <v>3704</v>
      </c>
      <c r="J783" s="204">
        <v>0</v>
      </c>
      <c r="K783" s="204">
        <v>0</v>
      </c>
      <c r="L783" s="197">
        <v>0</v>
      </c>
      <c r="M783" s="197"/>
      <c r="N783" s="197"/>
      <c r="O783" s="227"/>
    </row>
    <row r="784" spans="2:15" x14ac:dyDescent="0.2">
      <c r="B784" s="196" t="s">
        <v>289</v>
      </c>
      <c r="C784" s="197" t="s">
        <v>2918</v>
      </c>
      <c r="D784" s="197" t="s">
        <v>2304</v>
      </c>
      <c r="E784" s="197" t="s">
        <v>2306</v>
      </c>
      <c r="F784" s="197" t="s">
        <v>2289</v>
      </c>
      <c r="G784" s="197" t="s">
        <v>2289</v>
      </c>
      <c r="H784" s="202">
        <v>504050000</v>
      </c>
      <c r="I784" s="203" t="s">
        <v>3706</v>
      </c>
      <c r="J784" s="204"/>
      <c r="K784" s="204"/>
      <c r="L784" s="197"/>
      <c r="M784" s="197"/>
      <c r="N784" s="197"/>
      <c r="O784" s="227"/>
    </row>
    <row r="785" spans="2:15" x14ac:dyDescent="0.2">
      <c r="B785" s="196" t="s">
        <v>289</v>
      </c>
      <c r="C785" s="197" t="s">
        <v>2918</v>
      </c>
      <c r="D785" s="197" t="s">
        <v>2304</v>
      </c>
      <c r="E785" s="197" t="s">
        <v>2306</v>
      </c>
      <c r="F785" s="197" t="s">
        <v>2292</v>
      </c>
      <c r="G785" s="197" t="s">
        <v>2289</v>
      </c>
      <c r="H785" s="202">
        <v>504050100</v>
      </c>
      <c r="I785" s="203" t="s">
        <v>3706</v>
      </c>
      <c r="J785" s="204"/>
      <c r="K785" s="204"/>
      <c r="L785" s="197"/>
      <c r="M785" s="197"/>
      <c r="N785" s="197"/>
      <c r="O785" s="227"/>
    </row>
    <row r="786" spans="2:15" x14ac:dyDescent="0.2">
      <c r="B786" s="196" t="s">
        <v>289</v>
      </c>
      <c r="C786" s="197" t="s">
        <v>2918</v>
      </c>
      <c r="D786" s="197" t="s">
        <v>2304</v>
      </c>
      <c r="E786" s="197" t="s">
        <v>2306</v>
      </c>
      <c r="F786" s="197" t="s">
        <v>2292</v>
      </c>
      <c r="G786" s="197" t="s">
        <v>2292</v>
      </c>
      <c r="H786" s="202">
        <v>504050101</v>
      </c>
      <c r="I786" s="203" t="s">
        <v>3706</v>
      </c>
      <c r="J786" s="204">
        <v>0</v>
      </c>
      <c r="K786" s="204">
        <v>0</v>
      </c>
      <c r="L786" s="197">
        <v>0</v>
      </c>
      <c r="M786" s="197"/>
      <c r="N786" s="197"/>
      <c r="O786" s="227"/>
    </row>
    <row r="787" spans="2:15" x14ac:dyDescent="0.2">
      <c r="B787" s="196" t="s">
        <v>992</v>
      </c>
      <c r="C787" s="197" t="s">
        <v>2918</v>
      </c>
      <c r="D787" s="197" t="s">
        <v>2304</v>
      </c>
      <c r="E787" s="197" t="s">
        <v>2304</v>
      </c>
      <c r="F787" s="197" t="s">
        <v>2289</v>
      </c>
      <c r="G787" s="197" t="s">
        <v>2289</v>
      </c>
      <c r="H787" s="202">
        <v>504040000</v>
      </c>
      <c r="I787" s="203" t="s">
        <v>3707</v>
      </c>
      <c r="J787" s="204"/>
      <c r="K787" s="204"/>
      <c r="L787" s="197"/>
      <c r="M787" s="197"/>
      <c r="N787" s="197"/>
      <c r="O787" s="227"/>
    </row>
    <row r="788" spans="2:15" x14ac:dyDescent="0.2">
      <c r="B788" s="196" t="s">
        <v>992</v>
      </c>
      <c r="C788" s="197" t="s">
        <v>2918</v>
      </c>
      <c r="D788" s="197" t="s">
        <v>2304</v>
      </c>
      <c r="E788" s="197" t="s">
        <v>2304</v>
      </c>
      <c r="F788" s="197" t="s">
        <v>2292</v>
      </c>
      <c r="G788" s="197" t="s">
        <v>2289</v>
      </c>
      <c r="H788" s="202">
        <v>504040100</v>
      </c>
      <c r="I788" s="203" t="s">
        <v>3707</v>
      </c>
      <c r="J788" s="204"/>
      <c r="K788" s="204"/>
      <c r="L788" s="197"/>
      <c r="M788" s="197"/>
      <c r="N788" s="197"/>
      <c r="O788" s="227"/>
    </row>
    <row r="789" spans="2:15" x14ac:dyDescent="0.2">
      <c r="B789" s="196" t="s">
        <v>992</v>
      </c>
      <c r="C789" s="197" t="s">
        <v>2918</v>
      </c>
      <c r="D789" s="197" t="s">
        <v>2304</v>
      </c>
      <c r="E789" s="197" t="s">
        <v>2304</v>
      </c>
      <c r="F789" s="197" t="s">
        <v>2292</v>
      </c>
      <c r="G789" s="197" t="s">
        <v>2292</v>
      </c>
      <c r="H789" s="202">
        <v>504040101</v>
      </c>
      <c r="I789" s="203" t="s">
        <v>3708</v>
      </c>
      <c r="J789" s="204">
        <v>0</v>
      </c>
      <c r="K789" s="204">
        <v>0</v>
      </c>
      <c r="L789" s="197">
        <v>0</v>
      </c>
      <c r="M789" s="197"/>
      <c r="N789" s="197"/>
      <c r="O789" s="227"/>
    </row>
    <row r="790" spans="2:15" x14ac:dyDescent="0.2">
      <c r="B790" s="196" t="s">
        <v>2089</v>
      </c>
      <c r="C790" s="197" t="s">
        <v>2918</v>
      </c>
      <c r="D790" s="197" t="s">
        <v>2306</v>
      </c>
      <c r="E790" s="197" t="s">
        <v>2289</v>
      </c>
      <c r="F790" s="197" t="s">
        <v>2289</v>
      </c>
      <c r="G790" s="197" t="s">
        <v>2289</v>
      </c>
      <c r="H790" s="202" t="s">
        <v>3709</v>
      </c>
      <c r="I790" s="203" t="s">
        <v>3710</v>
      </c>
      <c r="J790" s="204"/>
      <c r="K790" s="204"/>
      <c r="L790" s="197"/>
      <c r="M790" s="197"/>
      <c r="N790" s="197"/>
      <c r="O790" s="227"/>
    </row>
    <row r="791" spans="2:15" x14ac:dyDescent="0.2">
      <c r="B791" s="196" t="s">
        <v>2091</v>
      </c>
      <c r="C791" s="197" t="s">
        <v>2918</v>
      </c>
      <c r="D791" s="197" t="s">
        <v>2306</v>
      </c>
      <c r="E791" s="197" t="s">
        <v>2292</v>
      </c>
      <c r="F791" s="197" t="s">
        <v>2289</v>
      </c>
      <c r="G791" s="197" t="s">
        <v>2289</v>
      </c>
      <c r="H791" s="202" t="s">
        <v>3711</v>
      </c>
      <c r="I791" s="203" t="s">
        <v>3712</v>
      </c>
      <c r="J791" s="204"/>
      <c r="K791" s="204"/>
      <c r="L791" s="197"/>
      <c r="M791" s="197"/>
      <c r="N791" s="197"/>
      <c r="O791" s="227"/>
    </row>
    <row r="792" spans="2:15" x14ac:dyDescent="0.2">
      <c r="B792" s="196" t="s">
        <v>366</v>
      </c>
      <c r="C792" s="197" t="s">
        <v>2918</v>
      </c>
      <c r="D792" s="197" t="s">
        <v>2306</v>
      </c>
      <c r="E792" s="197" t="s">
        <v>2292</v>
      </c>
      <c r="F792" s="197" t="s">
        <v>2292</v>
      </c>
      <c r="G792" s="197" t="s">
        <v>2289</v>
      </c>
      <c r="H792" s="202" t="s">
        <v>3713</v>
      </c>
      <c r="I792" s="203" t="s">
        <v>3714</v>
      </c>
      <c r="J792" s="204"/>
      <c r="K792" s="204"/>
      <c r="L792" s="197"/>
      <c r="M792" s="197"/>
      <c r="N792" s="197"/>
      <c r="O792" s="227"/>
    </row>
    <row r="793" spans="2:15" x14ac:dyDescent="0.2">
      <c r="B793" s="196" t="s">
        <v>994</v>
      </c>
      <c r="C793" s="197" t="s">
        <v>2918</v>
      </c>
      <c r="D793" s="197" t="s">
        <v>2306</v>
      </c>
      <c r="E793" s="197" t="s">
        <v>2292</v>
      </c>
      <c r="F793" s="197" t="s">
        <v>2292</v>
      </c>
      <c r="G793" s="197" t="s">
        <v>2292</v>
      </c>
      <c r="H793" s="202" t="s">
        <v>3715</v>
      </c>
      <c r="I793" s="203" t="s">
        <v>3716</v>
      </c>
      <c r="J793" s="204">
        <v>21272393.609999999</v>
      </c>
      <c r="K793" s="204">
        <v>18962.62</v>
      </c>
      <c r="L793" s="197">
        <v>21253430.989999998</v>
      </c>
      <c r="M793" s="197"/>
      <c r="N793" s="197"/>
      <c r="O793" s="227"/>
    </row>
    <row r="794" spans="2:15" x14ac:dyDescent="0.2">
      <c r="B794" s="196" t="s">
        <v>994</v>
      </c>
      <c r="C794" s="197" t="s">
        <v>2918</v>
      </c>
      <c r="D794" s="197" t="s">
        <v>2306</v>
      </c>
      <c r="E794" s="197" t="s">
        <v>2292</v>
      </c>
      <c r="F794" s="197" t="s">
        <v>2292</v>
      </c>
      <c r="G794" s="197" t="s">
        <v>2310</v>
      </c>
      <c r="H794" s="202" t="s">
        <v>3717</v>
      </c>
      <c r="I794" s="203" t="s">
        <v>3718</v>
      </c>
      <c r="J794" s="204">
        <v>8917815.5199999996</v>
      </c>
      <c r="K794" s="204">
        <v>6068.9</v>
      </c>
      <c r="L794" s="197">
        <v>8911746.6199999992</v>
      </c>
      <c r="M794" s="197"/>
      <c r="N794" s="197"/>
      <c r="O794" s="227"/>
    </row>
    <row r="795" spans="2:15" x14ac:dyDescent="0.2">
      <c r="B795" s="196" t="s">
        <v>994</v>
      </c>
      <c r="C795" s="197" t="s">
        <v>2918</v>
      </c>
      <c r="D795" s="197" t="s">
        <v>2306</v>
      </c>
      <c r="E795" s="197" t="s">
        <v>2292</v>
      </c>
      <c r="F795" s="197" t="s">
        <v>2292</v>
      </c>
      <c r="G795" s="197" t="s">
        <v>2301</v>
      </c>
      <c r="H795" s="202" t="s">
        <v>3719</v>
      </c>
      <c r="I795" s="203" t="s">
        <v>3720</v>
      </c>
      <c r="J795" s="204">
        <v>1855783.95</v>
      </c>
      <c r="K795" s="204">
        <v>1155.8</v>
      </c>
      <c r="L795" s="197">
        <v>1854628.15</v>
      </c>
      <c r="M795" s="197"/>
      <c r="N795" s="197"/>
      <c r="O795" s="227"/>
    </row>
    <row r="796" spans="2:15" x14ac:dyDescent="0.2">
      <c r="B796" s="196" t="s">
        <v>994</v>
      </c>
      <c r="C796" s="197" t="s">
        <v>2918</v>
      </c>
      <c r="D796" s="197" t="s">
        <v>2306</v>
      </c>
      <c r="E796" s="197" t="s">
        <v>2292</v>
      </c>
      <c r="F796" s="197" t="s">
        <v>2292</v>
      </c>
      <c r="G796" s="197" t="s">
        <v>2304</v>
      </c>
      <c r="H796" s="202" t="s">
        <v>3721</v>
      </c>
      <c r="I796" s="203" t="s">
        <v>3722</v>
      </c>
      <c r="J796" s="204">
        <v>820972.82</v>
      </c>
      <c r="K796" s="204">
        <v>0</v>
      </c>
      <c r="L796" s="197">
        <v>820972.82</v>
      </c>
      <c r="M796" s="197"/>
      <c r="N796" s="197"/>
      <c r="O796" s="227"/>
    </row>
    <row r="797" spans="2:15" x14ac:dyDescent="0.2">
      <c r="B797" s="196" t="s">
        <v>994</v>
      </c>
      <c r="C797" s="197" t="s">
        <v>2918</v>
      </c>
      <c r="D797" s="197" t="s">
        <v>2306</v>
      </c>
      <c r="E797" s="197" t="s">
        <v>2292</v>
      </c>
      <c r="F797" s="197" t="s">
        <v>2292</v>
      </c>
      <c r="G797" s="197" t="s">
        <v>2306</v>
      </c>
      <c r="H797" s="202" t="s">
        <v>3723</v>
      </c>
      <c r="I797" s="203" t="s">
        <v>3724</v>
      </c>
      <c r="J797" s="204">
        <v>8449086.8000000007</v>
      </c>
      <c r="K797" s="204">
        <v>7837.37</v>
      </c>
      <c r="L797" s="197">
        <v>8441249.4300000016</v>
      </c>
      <c r="M797" s="197"/>
      <c r="N797" s="197"/>
      <c r="O797" s="227"/>
    </row>
    <row r="798" spans="2:15" x14ac:dyDescent="0.2">
      <c r="B798" s="196" t="s">
        <v>994</v>
      </c>
      <c r="C798" s="197" t="s">
        <v>2918</v>
      </c>
      <c r="D798" s="197" t="s">
        <v>2306</v>
      </c>
      <c r="E798" s="197" t="s">
        <v>2292</v>
      </c>
      <c r="F798" s="197" t="s">
        <v>2292</v>
      </c>
      <c r="G798" s="197" t="s">
        <v>2308</v>
      </c>
      <c r="H798" s="202" t="s">
        <v>3725</v>
      </c>
      <c r="I798" s="203" t="s">
        <v>3726</v>
      </c>
      <c r="J798" s="204">
        <v>388643.87</v>
      </c>
      <c r="K798" s="204">
        <v>325.54000000000002</v>
      </c>
      <c r="L798" s="197">
        <v>388318.33</v>
      </c>
      <c r="M798" s="197"/>
      <c r="N798" s="197"/>
      <c r="O798" s="227"/>
    </row>
    <row r="799" spans="2:15" x14ac:dyDescent="0.2">
      <c r="B799" s="196" t="s">
        <v>994</v>
      </c>
      <c r="C799" s="197" t="s">
        <v>2918</v>
      </c>
      <c r="D799" s="197" t="s">
        <v>2306</v>
      </c>
      <c r="E799" s="197" t="s">
        <v>2292</v>
      </c>
      <c r="F799" s="197" t="s">
        <v>2292</v>
      </c>
      <c r="G799" s="197" t="s">
        <v>2369</v>
      </c>
      <c r="H799" s="202" t="s">
        <v>3727</v>
      </c>
      <c r="I799" s="203" t="s">
        <v>3728</v>
      </c>
      <c r="J799" s="204">
        <v>139850.5</v>
      </c>
      <c r="K799" s="204">
        <v>0</v>
      </c>
      <c r="L799" s="197">
        <v>139850.5</v>
      </c>
      <c r="M799" s="197"/>
      <c r="N799" s="197"/>
      <c r="O799" s="227"/>
    </row>
    <row r="800" spans="2:15" x14ac:dyDescent="0.2">
      <c r="B800" s="196" t="s">
        <v>994</v>
      </c>
      <c r="C800" s="197" t="s">
        <v>2918</v>
      </c>
      <c r="D800" s="197" t="s">
        <v>2306</v>
      </c>
      <c r="E800" s="197" t="s">
        <v>2292</v>
      </c>
      <c r="F800" s="197" t="s">
        <v>2292</v>
      </c>
      <c r="G800" s="197" t="s">
        <v>2372</v>
      </c>
      <c r="H800" s="202" t="s">
        <v>3729</v>
      </c>
      <c r="I800" s="203" t="s">
        <v>3730</v>
      </c>
      <c r="J800" s="204">
        <v>34823.589999999997</v>
      </c>
      <c r="K800" s="204">
        <v>0</v>
      </c>
      <c r="L800" s="197">
        <v>34823.589999999997</v>
      </c>
      <c r="M800" s="197"/>
      <c r="N800" s="197"/>
      <c r="O800" s="227"/>
    </row>
    <row r="801" spans="2:15" x14ac:dyDescent="0.2">
      <c r="B801" s="196" t="s">
        <v>994</v>
      </c>
      <c r="C801" s="197" t="s">
        <v>2918</v>
      </c>
      <c r="D801" s="197" t="s">
        <v>2306</v>
      </c>
      <c r="E801" s="197" t="s">
        <v>2292</v>
      </c>
      <c r="F801" s="197" t="s">
        <v>2292</v>
      </c>
      <c r="G801" s="197" t="s">
        <v>2325</v>
      </c>
      <c r="H801" s="202" t="s">
        <v>3731</v>
      </c>
      <c r="I801" s="203" t="s">
        <v>3732</v>
      </c>
      <c r="J801" s="204">
        <v>32068.03</v>
      </c>
      <c r="K801" s="204">
        <v>0</v>
      </c>
      <c r="L801" s="197">
        <v>32068.03</v>
      </c>
      <c r="M801" s="197"/>
      <c r="N801" s="197"/>
      <c r="O801" s="227"/>
    </row>
    <row r="802" spans="2:15" x14ac:dyDescent="0.2">
      <c r="B802" s="196" t="s">
        <v>994</v>
      </c>
      <c r="C802" s="197" t="s">
        <v>2918</v>
      </c>
      <c r="D802" s="197" t="s">
        <v>2306</v>
      </c>
      <c r="E802" s="197" t="s">
        <v>2292</v>
      </c>
      <c r="F802" s="197" t="s">
        <v>2292</v>
      </c>
      <c r="G802" s="197" t="s">
        <v>2328</v>
      </c>
      <c r="H802" s="202" t="s">
        <v>3733</v>
      </c>
      <c r="I802" s="203" t="s">
        <v>3734</v>
      </c>
      <c r="J802" s="204">
        <v>0</v>
      </c>
      <c r="K802" s="204">
        <v>0</v>
      </c>
      <c r="L802" s="197">
        <v>0</v>
      </c>
      <c r="M802" s="197"/>
      <c r="N802" s="197"/>
      <c r="O802" s="227"/>
    </row>
    <row r="803" spans="2:15" x14ac:dyDescent="0.2">
      <c r="B803" s="196" t="s">
        <v>996</v>
      </c>
      <c r="C803" s="197" t="s">
        <v>2918</v>
      </c>
      <c r="D803" s="197" t="s">
        <v>2306</v>
      </c>
      <c r="E803" s="197" t="s">
        <v>2292</v>
      </c>
      <c r="F803" s="197" t="s">
        <v>2292</v>
      </c>
      <c r="G803" s="197" t="s">
        <v>2331</v>
      </c>
      <c r="H803" s="202" t="s">
        <v>3735</v>
      </c>
      <c r="I803" s="203" t="s">
        <v>3736</v>
      </c>
      <c r="J803" s="204">
        <v>1001453.97</v>
      </c>
      <c r="K803" s="204">
        <v>3.06</v>
      </c>
      <c r="L803" s="197">
        <v>1001450.9099999999</v>
      </c>
      <c r="M803" s="197"/>
      <c r="N803" s="197"/>
      <c r="O803" s="227"/>
    </row>
    <row r="804" spans="2:15" x14ac:dyDescent="0.2">
      <c r="B804" s="196" t="s">
        <v>996</v>
      </c>
      <c r="C804" s="197" t="s">
        <v>2918</v>
      </c>
      <c r="D804" s="197" t="s">
        <v>2306</v>
      </c>
      <c r="E804" s="197" t="s">
        <v>2292</v>
      </c>
      <c r="F804" s="197" t="s">
        <v>2292</v>
      </c>
      <c r="G804" s="197" t="s">
        <v>2354</v>
      </c>
      <c r="H804" s="202" t="s">
        <v>3737</v>
      </c>
      <c r="I804" s="203" t="s">
        <v>3738</v>
      </c>
      <c r="J804" s="204">
        <v>195453.37</v>
      </c>
      <c r="K804" s="204">
        <v>0</v>
      </c>
      <c r="L804" s="197">
        <v>195453.37</v>
      </c>
      <c r="M804" s="197"/>
      <c r="N804" s="197"/>
      <c r="O804" s="227"/>
    </row>
    <row r="805" spans="2:15" x14ac:dyDescent="0.2">
      <c r="B805" s="196" t="s">
        <v>996</v>
      </c>
      <c r="C805" s="197" t="s">
        <v>2918</v>
      </c>
      <c r="D805" s="197" t="s">
        <v>2306</v>
      </c>
      <c r="E805" s="197" t="s">
        <v>2292</v>
      </c>
      <c r="F805" s="197" t="s">
        <v>2292</v>
      </c>
      <c r="G805" s="197" t="s">
        <v>2381</v>
      </c>
      <c r="H805" s="202" t="s">
        <v>3739</v>
      </c>
      <c r="I805" s="203" t="s">
        <v>3740</v>
      </c>
      <c r="J805" s="204">
        <v>40637.31</v>
      </c>
      <c r="K805" s="204">
        <v>113.63</v>
      </c>
      <c r="L805" s="197">
        <v>40523.68</v>
      </c>
      <c r="M805" s="197"/>
      <c r="N805" s="197"/>
      <c r="O805" s="227"/>
    </row>
    <row r="806" spans="2:15" x14ac:dyDescent="0.2">
      <c r="B806" s="196" t="s">
        <v>996</v>
      </c>
      <c r="C806" s="197" t="s">
        <v>2918</v>
      </c>
      <c r="D806" s="197" t="s">
        <v>2306</v>
      </c>
      <c r="E806" s="197" t="s">
        <v>2292</v>
      </c>
      <c r="F806" s="197" t="s">
        <v>2292</v>
      </c>
      <c r="G806" s="197" t="s">
        <v>2487</v>
      </c>
      <c r="H806" s="202" t="s">
        <v>3741</v>
      </c>
      <c r="I806" s="203" t="s">
        <v>3742</v>
      </c>
      <c r="J806" s="204">
        <v>850.67</v>
      </c>
      <c r="K806" s="204">
        <v>0</v>
      </c>
      <c r="L806" s="197">
        <v>850.67</v>
      </c>
      <c r="M806" s="197"/>
      <c r="N806" s="197"/>
      <c r="O806" s="227"/>
    </row>
    <row r="807" spans="2:15" x14ac:dyDescent="0.2">
      <c r="B807" s="196" t="s">
        <v>996</v>
      </c>
      <c r="C807" s="197" t="s">
        <v>2918</v>
      </c>
      <c r="D807" s="197" t="s">
        <v>2306</v>
      </c>
      <c r="E807" s="197" t="s">
        <v>2292</v>
      </c>
      <c r="F807" s="197" t="s">
        <v>2292</v>
      </c>
      <c r="G807" s="197" t="s">
        <v>2496</v>
      </c>
      <c r="H807" s="202" t="s">
        <v>3743</v>
      </c>
      <c r="I807" s="203" t="s">
        <v>3744</v>
      </c>
      <c r="J807" s="204">
        <v>314250.25</v>
      </c>
      <c r="K807" s="204">
        <v>29.78</v>
      </c>
      <c r="L807" s="197">
        <v>314220.46999999997</v>
      </c>
      <c r="M807" s="197"/>
      <c r="N807" s="197"/>
      <c r="O807" s="227"/>
    </row>
    <row r="808" spans="2:15" x14ac:dyDescent="0.2">
      <c r="B808" s="196" t="s">
        <v>996</v>
      </c>
      <c r="C808" s="197" t="s">
        <v>2918</v>
      </c>
      <c r="D808" s="197" t="s">
        <v>2306</v>
      </c>
      <c r="E808" s="197" t="s">
        <v>2292</v>
      </c>
      <c r="F808" s="197" t="s">
        <v>2292</v>
      </c>
      <c r="G808" s="197" t="s">
        <v>2499</v>
      </c>
      <c r="H808" s="202" t="s">
        <v>3745</v>
      </c>
      <c r="I808" s="203" t="s">
        <v>3746</v>
      </c>
      <c r="J808" s="204">
        <v>33972.410000000003</v>
      </c>
      <c r="K808" s="204">
        <v>0</v>
      </c>
      <c r="L808" s="197">
        <v>33972.410000000003</v>
      </c>
      <c r="M808" s="197"/>
      <c r="N808" s="197"/>
      <c r="O808" s="227"/>
    </row>
    <row r="809" spans="2:15" x14ac:dyDescent="0.2">
      <c r="B809" s="196" t="s">
        <v>996</v>
      </c>
      <c r="C809" s="197" t="s">
        <v>2918</v>
      </c>
      <c r="D809" s="197" t="s">
        <v>2306</v>
      </c>
      <c r="E809" s="197" t="s">
        <v>2292</v>
      </c>
      <c r="F809" s="197" t="s">
        <v>2292</v>
      </c>
      <c r="G809" s="197" t="s">
        <v>2502</v>
      </c>
      <c r="H809" s="202" t="s">
        <v>3747</v>
      </c>
      <c r="I809" s="203" t="s">
        <v>3748</v>
      </c>
      <c r="J809" s="204">
        <v>0</v>
      </c>
      <c r="K809" s="204">
        <v>0</v>
      </c>
      <c r="L809" s="197">
        <v>0</v>
      </c>
      <c r="M809" s="197"/>
      <c r="N809" s="197"/>
      <c r="O809" s="227"/>
    </row>
    <row r="810" spans="2:15" x14ac:dyDescent="0.2">
      <c r="B810" s="196" t="s">
        <v>996</v>
      </c>
      <c r="C810" s="197" t="s">
        <v>2918</v>
      </c>
      <c r="D810" s="197" t="s">
        <v>2306</v>
      </c>
      <c r="E810" s="197" t="s">
        <v>2292</v>
      </c>
      <c r="F810" s="197" t="s">
        <v>2292</v>
      </c>
      <c r="G810" s="197" t="s">
        <v>2481</v>
      </c>
      <c r="H810" s="202" t="s">
        <v>3749</v>
      </c>
      <c r="I810" s="203" t="s">
        <v>3750</v>
      </c>
      <c r="J810" s="204">
        <v>0</v>
      </c>
      <c r="K810" s="204">
        <v>0</v>
      </c>
      <c r="L810" s="197">
        <v>0</v>
      </c>
      <c r="M810" s="197"/>
      <c r="N810" s="197"/>
      <c r="O810" s="227"/>
    </row>
    <row r="811" spans="2:15" x14ac:dyDescent="0.2">
      <c r="B811" s="196" t="s">
        <v>996</v>
      </c>
      <c r="C811" s="197" t="s">
        <v>2918</v>
      </c>
      <c r="D811" s="197" t="s">
        <v>2306</v>
      </c>
      <c r="E811" s="197" t="s">
        <v>2292</v>
      </c>
      <c r="F811" s="197" t="s">
        <v>2292</v>
      </c>
      <c r="G811" s="197" t="s">
        <v>2484</v>
      </c>
      <c r="H811" s="202" t="s">
        <v>3751</v>
      </c>
      <c r="I811" s="203" t="s">
        <v>3752</v>
      </c>
      <c r="J811" s="204">
        <v>89.76</v>
      </c>
      <c r="K811" s="204">
        <v>0</v>
      </c>
      <c r="L811" s="197">
        <v>89.76</v>
      </c>
      <c r="M811" s="197"/>
      <c r="N811" s="197"/>
      <c r="O811" s="227"/>
    </row>
    <row r="812" spans="2:15" x14ac:dyDescent="0.2">
      <c r="B812" s="196" t="s">
        <v>998</v>
      </c>
      <c r="C812" s="197" t="s">
        <v>2918</v>
      </c>
      <c r="D812" s="197" t="s">
        <v>2306</v>
      </c>
      <c r="E812" s="197" t="s">
        <v>2292</v>
      </c>
      <c r="F812" s="197" t="s">
        <v>2292</v>
      </c>
      <c r="G812" s="197" t="s">
        <v>2471</v>
      </c>
      <c r="H812" s="202" t="s">
        <v>3753</v>
      </c>
      <c r="I812" s="203" t="s">
        <v>3754</v>
      </c>
      <c r="J812" s="204">
        <v>0</v>
      </c>
      <c r="K812" s="204">
        <v>0</v>
      </c>
      <c r="L812" s="197">
        <v>0</v>
      </c>
      <c r="M812" s="197"/>
      <c r="N812" s="197"/>
      <c r="O812" s="227"/>
    </row>
    <row r="813" spans="2:15" x14ac:dyDescent="0.2">
      <c r="B813" s="196" t="s">
        <v>369</v>
      </c>
      <c r="C813" s="197" t="s">
        <v>2918</v>
      </c>
      <c r="D813" s="197" t="s">
        <v>2306</v>
      </c>
      <c r="E813" s="197" t="s">
        <v>2292</v>
      </c>
      <c r="F813" s="197" t="s">
        <v>2310</v>
      </c>
      <c r="G813" s="197" t="s">
        <v>2289</v>
      </c>
      <c r="H813" s="202" t="s">
        <v>3755</v>
      </c>
      <c r="I813" s="203" t="s">
        <v>3756</v>
      </c>
      <c r="J813" s="204"/>
      <c r="K813" s="204"/>
      <c r="L813" s="197"/>
      <c r="M813" s="197"/>
      <c r="N813" s="197"/>
      <c r="O813" s="227"/>
    </row>
    <row r="814" spans="2:15" x14ac:dyDescent="0.2">
      <c r="B814" s="196" t="s">
        <v>1000</v>
      </c>
      <c r="C814" s="197" t="s">
        <v>2918</v>
      </c>
      <c r="D814" s="197" t="s">
        <v>2306</v>
      </c>
      <c r="E814" s="197" t="s">
        <v>2292</v>
      </c>
      <c r="F814" s="197" t="s">
        <v>2310</v>
      </c>
      <c r="G814" s="197" t="s">
        <v>2292</v>
      </c>
      <c r="H814" s="202" t="s">
        <v>3757</v>
      </c>
      <c r="I814" s="203" t="s">
        <v>3758</v>
      </c>
      <c r="J814" s="204">
        <v>1566020.05</v>
      </c>
      <c r="K814" s="204">
        <v>1007.5</v>
      </c>
      <c r="L814" s="197">
        <v>1565012.55</v>
      </c>
      <c r="M814" s="197"/>
      <c r="N814" s="197"/>
      <c r="O814" s="227"/>
    </row>
    <row r="815" spans="2:15" x14ac:dyDescent="0.2">
      <c r="B815" s="196" t="s">
        <v>1000</v>
      </c>
      <c r="C815" s="197" t="s">
        <v>2918</v>
      </c>
      <c r="D815" s="197" t="s">
        <v>2306</v>
      </c>
      <c r="E815" s="197" t="s">
        <v>2292</v>
      </c>
      <c r="F815" s="197" t="s">
        <v>2310</v>
      </c>
      <c r="G815" s="197" t="s">
        <v>2310</v>
      </c>
      <c r="H815" s="202" t="s">
        <v>3759</v>
      </c>
      <c r="I815" s="203" t="s">
        <v>3760</v>
      </c>
      <c r="J815" s="204">
        <v>426971.23</v>
      </c>
      <c r="K815" s="204">
        <v>1344.5</v>
      </c>
      <c r="L815" s="197">
        <v>425626.73</v>
      </c>
      <c r="M815" s="197"/>
      <c r="N815" s="197"/>
      <c r="O815" s="227"/>
    </row>
    <row r="816" spans="2:15" x14ac:dyDescent="0.2">
      <c r="B816" s="196" t="s">
        <v>1000</v>
      </c>
      <c r="C816" s="197" t="s">
        <v>2918</v>
      </c>
      <c r="D816" s="197" t="s">
        <v>2306</v>
      </c>
      <c r="E816" s="197" t="s">
        <v>2292</v>
      </c>
      <c r="F816" s="197" t="s">
        <v>2310</v>
      </c>
      <c r="G816" s="197" t="s">
        <v>2301</v>
      </c>
      <c r="H816" s="202" t="s">
        <v>3761</v>
      </c>
      <c r="I816" s="203" t="s">
        <v>3762</v>
      </c>
      <c r="J816" s="204">
        <v>58675.38</v>
      </c>
      <c r="K816" s="204">
        <v>90.91</v>
      </c>
      <c r="L816" s="197">
        <v>58584.469999999994</v>
      </c>
      <c r="M816" s="197"/>
      <c r="N816" s="197"/>
      <c r="O816" s="227"/>
    </row>
    <row r="817" spans="2:15" x14ac:dyDescent="0.2">
      <c r="B817" s="196" t="s">
        <v>1000</v>
      </c>
      <c r="C817" s="197" t="s">
        <v>2918</v>
      </c>
      <c r="D817" s="197" t="s">
        <v>2306</v>
      </c>
      <c r="E817" s="197" t="s">
        <v>2292</v>
      </c>
      <c r="F817" s="197" t="s">
        <v>2310</v>
      </c>
      <c r="G817" s="197" t="s">
        <v>2304</v>
      </c>
      <c r="H817" s="202" t="s">
        <v>3763</v>
      </c>
      <c r="I817" s="203" t="s">
        <v>3764</v>
      </c>
      <c r="J817" s="204">
        <v>110652.59</v>
      </c>
      <c r="K817" s="204">
        <v>0</v>
      </c>
      <c r="L817" s="197">
        <v>110652.59</v>
      </c>
      <c r="M817" s="197"/>
      <c r="N817" s="197"/>
      <c r="O817" s="227"/>
    </row>
    <row r="818" spans="2:15" x14ac:dyDescent="0.2">
      <c r="B818" s="196" t="s">
        <v>1000</v>
      </c>
      <c r="C818" s="197" t="s">
        <v>2918</v>
      </c>
      <c r="D818" s="197" t="s">
        <v>2306</v>
      </c>
      <c r="E818" s="197" t="s">
        <v>2292</v>
      </c>
      <c r="F818" s="197" t="s">
        <v>2310</v>
      </c>
      <c r="G818" s="197" t="s">
        <v>2306</v>
      </c>
      <c r="H818" s="202" t="s">
        <v>3765</v>
      </c>
      <c r="I818" s="203" t="s">
        <v>3766</v>
      </c>
      <c r="J818" s="204">
        <v>570153.88</v>
      </c>
      <c r="K818" s="204">
        <v>619.36</v>
      </c>
      <c r="L818" s="197">
        <v>569534.52</v>
      </c>
      <c r="M818" s="197"/>
      <c r="N818" s="197"/>
      <c r="O818" s="227"/>
    </row>
    <row r="819" spans="2:15" x14ac:dyDescent="0.2">
      <c r="B819" s="196" t="s">
        <v>1000</v>
      </c>
      <c r="C819" s="197" t="s">
        <v>2918</v>
      </c>
      <c r="D819" s="197" t="s">
        <v>2306</v>
      </c>
      <c r="E819" s="197" t="s">
        <v>2292</v>
      </c>
      <c r="F819" s="197" t="s">
        <v>2310</v>
      </c>
      <c r="G819" s="197" t="s">
        <v>2308</v>
      </c>
      <c r="H819" s="202" t="s">
        <v>3767</v>
      </c>
      <c r="I819" s="203" t="s">
        <v>3768</v>
      </c>
      <c r="J819" s="204">
        <v>17064.669999999998</v>
      </c>
      <c r="K819" s="204">
        <v>0</v>
      </c>
      <c r="L819" s="197">
        <v>17064.669999999998</v>
      </c>
      <c r="M819" s="197"/>
      <c r="N819" s="197"/>
      <c r="O819" s="227"/>
    </row>
    <row r="820" spans="2:15" x14ac:dyDescent="0.2">
      <c r="B820" s="196" t="s">
        <v>1000</v>
      </c>
      <c r="C820" s="197" t="s">
        <v>2918</v>
      </c>
      <c r="D820" s="197" t="s">
        <v>2306</v>
      </c>
      <c r="E820" s="197" t="s">
        <v>2292</v>
      </c>
      <c r="F820" s="197" t="s">
        <v>2310</v>
      </c>
      <c r="G820" s="197" t="s">
        <v>2369</v>
      </c>
      <c r="H820" s="202" t="s">
        <v>3769</v>
      </c>
      <c r="I820" s="203" t="s">
        <v>3770</v>
      </c>
      <c r="J820" s="204">
        <v>0</v>
      </c>
      <c r="K820" s="204">
        <v>0</v>
      </c>
      <c r="L820" s="197">
        <v>0</v>
      </c>
      <c r="M820" s="197"/>
      <c r="N820" s="197"/>
      <c r="O820" s="227"/>
    </row>
    <row r="821" spans="2:15" x14ac:dyDescent="0.2">
      <c r="B821" s="196" t="s">
        <v>1000</v>
      </c>
      <c r="C821" s="197" t="s">
        <v>2918</v>
      </c>
      <c r="D821" s="197" t="s">
        <v>2306</v>
      </c>
      <c r="E821" s="197" t="s">
        <v>2292</v>
      </c>
      <c r="F821" s="197" t="s">
        <v>2310</v>
      </c>
      <c r="G821" s="197" t="s">
        <v>2372</v>
      </c>
      <c r="H821" s="202" t="s">
        <v>3771</v>
      </c>
      <c r="I821" s="203" t="s">
        <v>3772</v>
      </c>
      <c r="J821" s="204">
        <v>0</v>
      </c>
      <c r="K821" s="204">
        <v>0</v>
      </c>
      <c r="L821" s="197">
        <v>0</v>
      </c>
      <c r="M821" s="197"/>
      <c r="N821" s="197"/>
      <c r="O821" s="227"/>
    </row>
    <row r="822" spans="2:15" x14ac:dyDescent="0.2">
      <c r="B822" s="196" t="s">
        <v>1000</v>
      </c>
      <c r="C822" s="197" t="s">
        <v>2918</v>
      </c>
      <c r="D822" s="197" t="s">
        <v>2306</v>
      </c>
      <c r="E822" s="197" t="s">
        <v>2292</v>
      </c>
      <c r="F822" s="197" t="s">
        <v>2310</v>
      </c>
      <c r="G822" s="197" t="s">
        <v>2325</v>
      </c>
      <c r="H822" s="202" t="s">
        <v>3773</v>
      </c>
      <c r="I822" s="203" t="s">
        <v>3774</v>
      </c>
      <c r="J822" s="204">
        <v>11819.79</v>
      </c>
      <c r="K822" s="204">
        <v>0</v>
      </c>
      <c r="L822" s="197">
        <v>11819.79</v>
      </c>
      <c r="M822" s="197"/>
      <c r="N822" s="197"/>
      <c r="O822" s="227"/>
    </row>
    <row r="823" spans="2:15" x14ac:dyDescent="0.2">
      <c r="B823" s="196" t="s">
        <v>1000</v>
      </c>
      <c r="C823" s="197" t="s">
        <v>2918</v>
      </c>
      <c r="D823" s="197" t="s">
        <v>2306</v>
      </c>
      <c r="E823" s="197" t="s">
        <v>2292</v>
      </c>
      <c r="F823" s="197" t="s">
        <v>2310</v>
      </c>
      <c r="G823" s="197" t="s">
        <v>2328</v>
      </c>
      <c r="H823" s="202" t="s">
        <v>3775</v>
      </c>
      <c r="I823" s="203" t="s">
        <v>3776</v>
      </c>
      <c r="J823" s="204">
        <v>0</v>
      </c>
      <c r="K823" s="204">
        <v>0</v>
      </c>
      <c r="L823" s="197">
        <v>0</v>
      </c>
      <c r="M823" s="197"/>
      <c r="N823" s="197"/>
      <c r="O823" s="227"/>
    </row>
    <row r="824" spans="2:15" x14ac:dyDescent="0.2">
      <c r="B824" s="196" t="s">
        <v>1002</v>
      </c>
      <c r="C824" s="197" t="s">
        <v>2918</v>
      </c>
      <c r="D824" s="197" t="s">
        <v>2306</v>
      </c>
      <c r="E824" s="197" t="s">
        <v>2292</v>
      </c>
      <c r="F824" s="197" t="s">
        <v>2310</v>
      </c>
      <c r="G824" s="197" t="s">
        <v>2331</v>
      </c>
      <c r="H824" s="202" t="s">
        <v>3777</v>
      </c>
      <c r="I824" s="203" t="s">
        <v>3778</v>
      </c>
      <c r="J824" s="204">
        <v>1126902.2</v>
      </c>
      <c r="K824" s="204">
        <v>0</v>
      </c>
      <c r="L824" s="197">
        <v>1126902.2</v>
      </c>
      <c r="M824" s="197"/>
      <c r="N824" s="197"/>
      <c r="O824" s="227"/>
    </row>
    <row r="825" spans="2:15" x14ac:dyDescent="0.2">
      <c r="B825" s="196" t="s">
        <v>1002</v>
      </c>
      <c r="C825" s="197" t="s">
        <v>2918</v>
      </c>
      <c r="D825" s="197" t="s">
        <v>2306</v>
      </c>
      <c r="E825" s="197" t="s">
        <v>2292</v>
      </c>
      <c r="F825" s="197" t="s">
        <v>2310</v>
      </c>
      <c r="G825" s="197" t="s">
        <v>2354</v>
      </c>
      <c r="H825" s="202" t="s">
        <v>3779</v>
      </c>
      <c r="I825" s="203" t="s">
        <v>3780</v>
      </c>
      <c r="J825" s="204">
        <v>32791.589999999997</v>
      </c>
      <c r="K825" s="204">
        <v>0</v>
      </c>
      <c r="L825" s="197">
        <v>32791.589999999997</v>
      </c>
      <c r="M825" s="197"/>
      <c r="N825" s="197"/>
      <c r="O825" s="227"/>
    </row>
    <row r="826" spans="2:15" x14ac:dyDescent="0.2">
      <c r="B826" s="196" t="s">
        <v>1002</v>
      </c>
      <c r="C826" s="197" t="s">
        <v>2918</v>
      </c>
      <c r="D826" s="197" t="s">
        <v>2306</v>
      </c>
      <c r="E826" s="197" t="s">
        <v>2292</v>
      </c>
      <c r="F826" s="197" t="s">
        <v>2310</v>
      </c>
      <c r="G826" s="197" t="s">
        <v>2381</v>
      </c>
      <c r="H826" s="202" t="s">
        <v>3781</v>
      </c>
      <c r="I826" s="203" t="s">
        <v>3782</v>
      </c>
      <c r="J826" s="204">
        <v>122068.12</v>
      </c>
      <c r="K826" s="204">
        <v>0</v>
      </c>
      <c r="L826" s="197">
        <v>122068.12</v>
      </c>
      <c r="M826" s="197"/>
      <c r="N826" s="197"/>
      <c r="O826" s="227"/>
    </row>
    <row r="827" spans="2:15" x14ac:dyDescent="0.2">
      <c r="B827" s="196" t="s">
        <v>1002</v>
      </c>
      <c r="C827" s="197" t="s">
        <v>2918</v>
      </c>
      <c r="D827" s="197" t="s">
        <v>2306</v>
      </c>
      <c r="E827" s="197" t="s">
        <v>2292</v>
      </c>
      <c r="F827" s="197" t="s">
        <v>2310</v>
      </c>
      <c r="G827" s="197" t="s">
        <v>2487</v>
      </c>
      <c r="H827" s="202" t="s">
        <v>3783</v>
      </c>
      <c r="I827" s="203" t="s">
        <v>3784</v>
      </c>
      <c r="J827" s="204">
        <v>0</v>
      </c>
      <c r="K827" s="204">
        <v>0</v>
      </c>
      <c r="L827" s="197">
        <v>0</v>
      </c>
      <c r="M827" s="197"/>
      <c r="N827" s="197"/>
      <c r="O827" s="227"/>
    </row>
    <row r="828" spans="2:15" x14ac:dyDescent="0.2">
      <c r="B828" s="196" t="s">
        <v>1002</v>
      </c>
      <c r="C828" s="197" t="s">
        <v>2918</v>
      </c>
      <c r="D828" s="197" t="s">
        <v>2306</v>
      </c>
      <c r="E828" s="197" t="s">
        <v>2292</v>
      </c>
      <c r="F828" s="197" t="s">
        <v>2310</v>
      </c>
      <c r="G828" s="197" t="s">
        <v>2496</v>
      </c>
      <c r="H828" s="202" t="s">
        <v>3785</v>
      </c>
      <c r="I828" s="203" t="s">
        <v>3786</v>
      </c>
      <c r="J828" s="204">
        <v>325724.08</v>
      </c>
      <c r="K828" s="204">
        <v>219.13</v>
      </c>
      <c r="L828" s="197">
        <v>325504.95</v>
      </c>
      <c r="M828" s="197"/>
      <c r="N828" s="197"/>
      <c r="O828" s="227"/>
    </row>
    <row r="829" spans="2:15" x14ac:dyDescent="0.2">
      <c r="B829" s="196" t="s">
        <v>1002</v>
      </c>
      <c r="C829" s="197" t="s">
        <v>2918</v>
      </c>
      <c r="D829" s="197" t="s">
        <v>2306</v>
      </c>
      <c r="E829" s="197" t="s">
        <v>2292</v>
      </c>
      <c r="F829" s="197" t="s">
        <v>2310</v>
      </c>
      <c r="G829" s="197" t="s">
        <v>2499</v>
      </c>
      <c r="H829" s="202" t="s">
        <v>3787</v>
      </c>
      <c r="I829" s="203" t="s">
        <v>3788</v>
      </c>
      <c r="J829" s="204">
        <v>32667.02</v>
      </c>
      <c r="K829" s="204">
        <v>0</v>
      </c>
      <c r="L829" s="197">
        <v>32667.02</v>
      </c>
      <c r="M829" s="197"/>
      <c r="N829" s="197"/>
      <c r="O829" s="227"/>
    </row>
    <row r="830" spans="2:15" x14ac:dyDescent="0.2">
      <c r="B830" s="196" t="s">
        <v>1002</v>
      </c>
      <c r="C830" s="197" t="s">
        <v>2918</v>
      </c>
      <c r="D830" s="197" t="s">
        <v>2306</v>
      </c>
      <c r="E830" s="197" t="s">
        <v>2292</v>
      </c>
      <c r="F830" s="197" t="s">
        <v>2310</v>
      </c>
      <c r="G830" s="197" t="s">
        <v>2502</v>
      </c>
      <c r="H830" s="202" t="s">
        <v>3789</v>
      </c>
      <c r="I830" s="203" t="s">
        <v>3790</v>
      </c>
      <c r="J830" s="204">
        <v>0</v>
      </c>
      <c r="K830" s="204">
        <v>0</v>
      </c>
      <c r="L830" s="197">
        <v>0</v>
      </c>
      <c r="M830" s="197"/>
      <c r="N830" s="197"/>
      <c r="O830" s="227"/>
    </row>
    <row r="831" spans="2:15" x14ac:dyDescent="0.2">
      <c r="B831" s="196" t="s">
        <v>1002</v>
      </c>
      <c r="C831" s="197" t="s">
        <v>2918</v>
      </c>
      <c r="D831" s="197" t="s">
        <v>2306</v>
      </c>
      <c r="E831" s="197" t="s">
        <v>2292</v>
      </c>
      <c r="F831" s="197" t="s">
        <v>2310</v>
      </c>
      <c r="G831" s="197" t="s">
        <v>2481</v>
      </c>
      <c r="H831" s="202" t="s">
        <v>3791</v>
      </c>
      <c r="I831" s="203" t="s">
        <v>3792</v>
      </c>
      <c r="J831" s="204">
        <v>0</v>
      </c>
      <c r="K831" s="204">
        <v>0</v>
      </c>
      <c r="L831" s="197">
        <v>0</v>
      </c>
      <c r="M831" s="197"/>
      <c r="N831" s="197"/>
      <c r="O831" s="227"/>
    </row>
    <row r="832" spans="2:15" x14ac:dyDescent="0.2">
      <c r="B832" s="196" t="s">
        <v>1002</v>
      </c>
      <c r="C832" s="197" t="s">
        <v>2918</v>
      </c>
      <c r="D832" s="197" t="s">
        <v>2306</v>
      </c>
      <c r="E832" s="197" t="s">
        <v>2292</v>
      </c>
      <c r="F832" s="197" t="s">
        <v>2310</v>
      </c>
      <c r="G832" s="197" t="s">
        <v>2484</v>
      </c>
      <c r="H832" s="202" t="s">
        <v>3793</v>
      </c>
      <c r="I832" s="203" t="s">
        <v>3794</v>
      </c>
      <c r="J832" s="204">
        <v>379.9</v>
      </c>
      <c r="K832" s="204">
        <v>0</v>
      </c>
      <c r="L832" s="197">
        <v>379.9</v>
      </c>
      <c r="M832" s="197"/>
      <c r="N832" s="197"/>
      <c r="O832" s="227"/>
    </row>
    <row r="833" spans="2:15" x14ac:dyDescent="0.2">
      <c r="B833" s="196" t="s">
        <v>1004</v>
      </c>
      <c r="C833" s="197" t="s">
        <v>2918</v>
      </c>
      <c r="D833" s="197" t="s">
        <v>2306</v>
      </c>
      <c r="E833" s="197" t="s">
        <v>2292</v>
      </c>
      <c r="F833" s="197" t="s">
        <v>2310</v>
      </c>
      <c r="G833" s="197" t="s">
        <v>2471</v>
      </c>
      <c r="H833" s="202" t="s">
        <v>3795</v>
      </c>
      <c r="I833" s="203" t="s">
        <v>3796</v>
      </c>
      <c r="J833" s="204">
        <v>0</v>
      </c>
      <c r="K833" s="204">
        <v>0</v>
      </c>
      <c r="L833" s="197">
        <v>0</v>
      </c>
      <c r="M833" s="197"/>
      <c r="N833" s="197"/>
      <c r="O833" s="227"/>
    </row>
    <row r="834" spans="2:15" x14ac:dyDescent="0.2">
      <c r="B834" s="196" t="s">
        <v>372</v>
      </c>
      <c r="C834" s="197" t="s">
        <v>2918</v>
      </c>
      <c r="D834" s="197" t="s">
        <v>2306</v>
      </c>
      <c r="E834" s="197" t="s">
        <v>2310</v>
      </c>
      <c r="F834" s="197" t="s">
        <v>2289</v>
      </c>
      <c r="G834" s="197" t="s">
        <v>2289</v>
      </c>
      <c r="H834" s="202" t="s">
        <v>3797</v>
      </c>
      <c r="I834" s="203" t="s">
        <v>3798</v>
      </c>
      <c r="J834" s="204"/>
      <c r="K834" s="204"/>
      <c r="L834" s="197"/>
      <c r="M834" s="197"/>
      <c r="N834" s="197"/>
      <c r="O834" s="227"/>
    </row>
    <row r="835" spans="2:15" x14ac:dyDescent="0.2">
      <c r="B835" s="196" t="s">
        <v>1006</v>
      </c>
      <c r="C835" s="197" t="s">
        <v>2918</v>
      </c>
      <c r="D835" s="197" t="s">
        <v>2306</v>
      </c>
      <c r="E835" s="197" t="s">
        <v>2310</v>
      </c>
      <c r="F835" s="197" t="s">
        <v>2292</v>
      </c>
      <c r="G835" s="197" t="s">
        <v>2289</v>
      </c>
      <c r="H835" s="202" t="s">
        <v>3799</v>
      </c>
      <c r="I835" s="203" t="s">
        <v>3800</v>
      </c>
      <c r="J835" s="204"/>
      <c r="K835" s="204"/>
      <c r="L835" s="197"/>
      <c r="M835" s="197"/>
      <c r="N835" s="197"/>
      <c r="O835" s="227"/>
    </row>
    <row r="836" spans="2:15" x14ac:dyDescent="0.2">
      <c r="B836" s="196" t="s">
        <v>1006</v>
      </c>
      <c r="C836" s="197" t="s">
        <v>2918</v>
      </c>
      <c r="D836" s="197" t="s">
        <v>2306</v>
      </c>
      <c r="E836" s="197" t="s">
        <v>2310</v>
      </c>
      <c r="F836" s="197" t="s">
        <v>2292</v>
      </c>
      <c r="G836" s="197" t="s">
        <v>2292</v>
      </c>
      <c r="H836" s="202" t="s">
        <v>3801</v>
      </c>
      <c r="I836" s="203" t="s">
        <v>3802</v>
      </c>
      <c r="J836" s="204">
        <v>20365087.079999998</v>
      </c>
      <c r="K836" s="204">
        <v>153773.24</v>
      </c>
      <c r="L836" s="197">
        <v>20211313.84</v>
      </c>
      <c r="M836" s="197"/>
      <c r="N836" s="197"/>
      <c r="O836" s="227"/>
    </row>
    <row r="837" spans="2:15" x14ac:dyDescent="0.2">
      <c r="B837" s="196" t="s">
        <v>1006</v>
      </c>
      <c r="C837" s="197" t="s">
        <v>2918</v>
      </c>
      <c r="D837" s="197" t="s">
        <v>2306</v>
      </c>
      <c r="E837" s="197" t="s">
        <v>2310</v>
      </c>
      <c r="F837" s="197" t="s">
        <v>2292</v>
      </c>
      <c r="G837" s="197" t="s">
        <v>2306</v>
      </c>
      <c r="H837" s="202" t="s">
        <v>3803</v>
      </c>
      <c r="I837" s="203" t="s">
        <v>3804</v>
      </c>
      <c r="J837" s="204">
        <v>7804457.0999999996</v>
      </c>
      <c r="K837" s="204">
        <v>59230.58</v>
      </c>
      <c r="L837" s="197">
        <v>7745226.5199999996</v>
      </c>
      <c r="M837" s="197"/>
      <c r="N837" s="197"/>
      <c r="O837" s="227"/>
    </row>
    <row r="838" spans="2:15" x14ac:dyDescent="0.2">
      <c r="B838" s="196" t="s">
        <v>1006</v>
      </c>
      <c r="C838" s="197" t="s">
        <v>2918</v>
      </c>
      <c r="D838" s="197" t="s">
        <v>2306</v>
      </c>
      <c r="E838" s="197" t="s">
        <v>2310</v>
      </c>
      <c r="F838" s="197" t="s">
        <v>2292</v>
      </c>
      <c r="G838" s="197" t="s">
        <v>2308</v>
      </c>
      <c r="H838" s="202" t="s">
        <v>3805</v>
      </c>
      <c r="I838" s="203" t="s">
        <v>3806</v>
      </c>
      <c r="J838" s="204">
        <v>246493.75</v>
      </c>
      <c r="K838" s="204">
        <v>1532.51</v>
      </c>
      <c r="L838" s="197">
        <v>244961.24</v>
      </c>
      <c r="M838" s="197"/>
      <c r="N838" s="197"/>
      <c r="O838" s="227"/>
    </row>
    <row r="839" spans="2:15" x14ac:dyDescent="0.2">
      <c r="B839" s="196" t="s">
        <v>1006</v>
      </c>
      <c r="C839" s="197" t="s">
        <v>2918</v>
      </c>
      <c r="D839" s="197" t="s">
        <v>2306</v>
      </c>
      <c r="E839" s="197" t="s">
        <v>2310</v>
      </c>
      <c r="F839" s="197" t="s">
        <v>2292</v>
      </c>
      <c r="G839" s="197" t="s">
        <v>2369</v>
      </c>
      <c r="H839" s="202" t="s">
        <v>3807</v>
      </c>
      <c r="I839" s="203" t="s">
        <v>3808</v>
      </c>
      <c r="J839" s="204">
        <v>749003.4</v>
      </c>
      <c r="K839" s="204">
        <v>1947</v>
      </c>
      <c r="L839" s="197">
        <v>747056.4</v>
      </c>
      <c r="M839" s="197"/>
      <c r="N839" s="197"/>
      <c r="O839" s="227"/>
    </row>
    <row r="840" spans="2:15" x14ac:dyDescent="0.2">
      <c r="B840" s="196" t="s">
        <v>1006</v>
      </c>
      <c r="C840" s="197" t="s">
        <v>2918</v>
      </c>
      <c r="D840" s="197" t="s">
        <v>2306</v>
      </c>
      <c r="E840" s="197" t="s">
        <v>2310</v>
      </c>
      <c r="F840" s="197" t="s">
        <v>2292</v>
      </c>
      <c r="G840" s="197" t="s">
        <v>2372</v>
      </c>
      <c r="H840" s="202" t="s">
        <v>3809</v>
      </c>
      <c r="I840" s="203" t="s">
        <v>3810</v>
      </c>
      <c r="J840" s="204">
        <v>194938.29</v>
      </c>
      <c r="K840" s="204">
        <v>0</v>
      </c>
      <c r="L840" s="197">
        <v>194938.29</v>
      </c>
      <c r="M840" s="197"/>
      <c r="N840" s="197"/>
      <c r="O840" s="227"/>
    </row>
    <row r="841" spans="2:15" x14ac:dyDescent="0.2">
      <c r="B841" s="196" t="s">
        <v>1006</v>
      </c>
      <c r="C841" s="197" t="s">
        <v>2918</v>
      </c>
      <c r="D841" s="197" t="s">
        <v>2306</v>
      </c>
      <c r="E841" s="197" t="s">
        <v>2310</v>
      </c>
      <c r="F841" s="197" t="s">
        <v>2292</v>
      </c>
      <c r="G841" s="197" t="s">
        <v>2325</v>
      </c>
      <c r="H841" s="202" t="s">
        <v>3811</v>
      </c>
      <c r="I841" s="203" t="s">
        <v>3812</v>
      </c>
      <c r="J841" s="204">
        <v>64299.26</v>
      </c>
      <c r="K841" s="204">
        <v>0</v>
      </c>
      <c r="L841" s="197">
        <v>64299.26</v>
      </c>
      <c r="M841" s="197"/>
      <c r="N841" s="197"/>
      <c r="O841" s="227"/>
    </row>
    <row r="842" spans="2:15" x14ac:dyDescent="0.2">
      <c r="B842" s="196" t="s">
        <v>1006</v>
      </c>
      <c r="C842" s="197" t="s">
        <v>2918</v>
      </c>
      <c r="D842" s="197" t="s">
        <v>2306</v>
      </c>
      <c r="E842" s="197" t="s">
        <v>2310</v>
      </c>
      <c r="F842" s="197" t="s">
        <v>2292</v>
      </c>
      <c r="G842" s="197" t="s">
        <v>2328</v>
      </c>
      <c r="H842" s="202" t="s">
        <v>3813</v>
      </c>
      <c r="I842" s="203" t="s">
        <v>3814</v>
      </c>
      <c r="J842" s="204">
        <v>0</v>
      </c>
      <c r="K842" s="204">
        <v>0</v>
      </c>
      <c r="L842" s="197">
        <v>0</v>
      </c>
      <c r="M842" s="197"/>
      <c r="N842" s="197"/>
      <c r="O842" s="227"/>
    </row>
    <row r="843" spans="2:15" x14ac:dyDescent="0.2">
      <c r="B843" s="196" t="s">
        <v>1006</v>
      </c>
      <c r="C843" s="197" t="s">
        <v>2918</v>
      </c>
      <c r="D843" s="197" t="s">
        <v>2306</v>
      </c>
      <c r="E843" s="197" t="s">
        <v>2310</v>
      </c>
      <c r="F843" s="197" t="s">
        <v>2292</v>
      </c>
      <c r="G843" s="197" t="s">
        <v>2331</v>
      </c>
      <c r="H843" s="202">
        <v>505020111</v>
      </c>
      <c r="I843" s="203" t="s">
        <v>3815</v>
      </c>
      <c r="J843" s="204">
        <v>4838395.22</v>
      </c>
      <c r="K843" s="204">
        <v>7573.34</v>
      </c>
      <c r="L843" s="197">
        <v>4830821.88</v>
      </c>
      <c r="M843" s="197"/>
      <c r="N843" s="197"/>
      <c r="O843" s="227"/>
    </row>
    <row r="844" spans="2:15" x14ac:dyDescent="0.2">
      <c r="B844" s="196" t="s">
        <v>1006</v>
      </c>
      <c r="C844" s="197" t="s">
        <v>2918</v>
      </c>
      <c r="D844" s="197" t="s">
        <v>2306</v>
      </c>
      <c r="E844" s="197" t="s">
        <v>2310</v>
      </c>
      <c r="F844" s="197" t="s">
        <v>2292</v>
      </c>
      <c r="G844" s="197" t="s">
        <v>2354</v>
      </c>
      <c r="H844" s="202">
        <v>505020112</v>
      </c>
      <c r="I844" s="203" t="s">
        <v>3816</v>
      </c>
      <c r="J844" s="204">
        <v>3102256.69</v>
      </c>
      <c r="K844" s="204">
        <v>3900.18</v>
      </c>
      <c r="L844" s="197">
        <v>3098356.51</v>
      </c>
      <c r="M844" s="197"/>
      <c r="N844" s="197"/>
      <c r="O844" s="227"/>
    </row>
    <row r="845" spans="2:15" x14ac:dyDescent="0.2">
      <c r="B845" s="196" t="s">
        <v>1008</v>
      </c>
      <c r="C845" s="197" t="s">
        <v>2918</v>
      </c>
      <c r="D845" s="197" t="s">
        <v>2306</v>
      </c>
      <c r="E845" s="197" t="s">
        <v>2310</v>
      </c>
      <c r="F845" s="197" t="s">
        <v>2310</v>
      </c>
      <c r="G845" s="197" t="s">
        <v>2289</v>
      </c>
      <c r="H845" s="202" t="s">
        <v>3817</v>
      </c>
      <c r="I845" s="203" t="s">
        <v>3818</v>
      </c>
      <c r="J845" s="204"/>
      <c r="K845" s="204"/>
      <c r="L845" s="197"/>
      <c r="M845" s="197"/>
      <c r="N845" s="197"/>
      <c r="O845" s="227"/>
    </row>
    <row r="846" spans="2:15" x14ac:dyDescent="0.2">
      <c r="B846" s="196" t="s">
        <v>1008</v>
      </c>
      <c r="C846" s="197" t="s">
        <v>2918</v>
      </c>
      <c r="D846" s="197" t="s">
        <v>2306</v>
      </c>
      <c r="E846" s="197" t="s">
        <v>2310</v>
      </c>
      <c r="F846" s="197" t="s">
        <v>2310</v>
      </c>
      <c r="G846" s="197" t="s">
        <v>2292</v>
      </c>
      <c r="H846" s="202" t="s">
        <v>3819</v>
      </c>
      <c r="I846" s="203" t="s">
        <v>3820</v>
      </c>
      <c r="J846" s="204">
        <v>3283258.77</v>
      </c>
      <c r="K846" s="204">
        <v>22848.17</v>
      </c>
      <c r="L846" s="197">
        <v>3260410.6</v>
      </c>
      <c r="M846" s="197"/>
      <c r="N846" s="197"/>
      <c r="O846" s="227"/>
    </row>
    <row r="847" spans="2:15" x14ac:dyDescent="0.2">
      <c r="B847" s="196" t="s">
        <v>1008</v>
      </c>
      <c r="C847" s="197" t="s">
        <v>2918</v>
      </c>
      <c r="D847" s="197" t="s">
        <v>2306</v>
      </c>
      <c r="E847" s="197" t="s">
        <v>2310</v>
      </c>
      <c r="F847" s="197" t="s">
        <v>2310</v>
      </c>
      <c r="G847" s="197" t="s">
        <v>2306</v>
      </c>
      <c r="H847" s="202" t="s">
        <v>3821</v>
      </c>
      <c r="I847" s="203" t="s">
        <v>3822</v>
      </c>
      <c r="J847" s="204">
        <v>1035630.69</v>
      </c>
      <c r="K847" s="204">
        <v>6072.6</v>
      </c>
      <c r="L847" s="197">
        <v>1029558.09</v>
      </c>
      <c r="M847" s="197"/>
      <c r="N847" s="197"/>
      <c r="O847" s="227"/>
    </row>
    <row r="848" spans="2:15" x14ac:dyDescent="0.2">
      <c r="B848" s="196" t="s">
        <v>1008</v>
      </c>
      <c r="C848" s="197" t="s">
        <v>2918</v>
      </c>
      <c r="D848" s="197" t="s">
        <v>2306</v>
      </c>
      <c r="E848" s="197" t="s">
        <v>2310</v>
      </c>
      <c r="F848" s="197" t="s">
        <v>2310</v>
      </c>
      <c r="G848" s="197" t="s">
        <v>2308</v>
      </c>
      <c r="H848" s="202" t="s">
        <v>3823</v>
      </c>
      <c r="I848" s="203" t="s">
        <v>3824</v>
      </c>
      <c r="J848" s="204">
        <v>97976.19</v>
      </c>
      <c r="K848" s="204">
        <v>658.44</v>
      </c>
      <c r="L848" s="197">
        <v>97317.75</v>
      </c>
      <c r="M848" s="197"/>
      <c r="N848" s="197"/>
      <c r="O848" s="227"/>
    </row>
    <row r="849" spans="2:15" x14ac:dyDescent="0.2">
      <c r="B849" s="196" t="s">
        <v>1008</v>
      </c>
      <c r="C849" s="197" t="s">
        <v>2918</v>
      </c>
      <c r="D849" s="197" t="s">
        <v>2306</v>
      </c>
      <c r="E849" s="197" t="s">
        <v>2310</v>
      </c>
      <c r="F849" s="197" t="s">
        <v>2310</v>
      </c>
      <c r="G849" s="197" t="s">
        <v>2369</v>
      </c>
      <c r="H849" s="202" t="s">
        <v>3825</v>
      </c>
      <c r="I849" s="203" t="s">
        <v>3826</v>
      </c>
      <c r="J849" s="204">
        <v>0</v>
      </c>
      <c r="K849" s="204">
        <v>0</v>
      </c>
      <c r="L849" s="197">
        <v>0</v>
      </c>
      <c r="M849" s="197"/>
      <c r="N849" s="197"/>
      <c r="O849" s="227"/>
    </row>
    <row r="850" spans="2:15" x14ac:dyDescent="0.2">
      <c r="B850" s="196" t="s">
        <v>1008</v>
      </c>
      <c r="C850" s="197" t="s">
        <v>2918</v>
      </c>
      <c r="D850" s="197" t="s">
        <v>2306</v>
      </c>
      <c r="E850" s="197" t="s">
        <v>2310</v>
      </c>
      <c r="F850" s="197" t="s">
        <v>2310</v>
      </c>
      <c r="G850" s="197" t="s">
        <v>2372</v>
      </c>
      <c r="H850" s="202" t="s">
        <v>3827</v>
      </c>
      <c r="I850" s="203" t="s">
        <v>3828</v>
      </c>
      <c r="J850" s="204">
        <v>0</v>
      </c>
      <c r="K850" s="204">
        <v>0</v>
      </c>
      <c r="L850" s="197">
        <v>0</v>
      </c>
      <c r="M850" s="197"/>
      <c r="N850" s="197"/>
      <c r="O850" s="227"/>
    </row>
    <row r="851" spans="2:15" x14ac:dyDescent="0.2">
      <c r="B851" s="196" t="s">
        <v>1008</v>
      </c>
      <c r="C851" s="197" t="s">
        <v>2918</v>
      </c>
      <c r="D851" s="197" t="s">
        <v>2306</v>
      </c>
      <c r="E851" s="197" t="s">
        <v>2310</v>
      </c>
      <c r="F851" s="197" t="s">
        <v>2310</v>
      </c>
      <c r="G851" s="197" t="s">
        <v>2325</v>
      </c>
      <c r="H851" s="202" t="s">
        <v>3829</v>
      </c>
      <c r="I851" s="203" t="s">
        <v>3830</v>
      </c>
      <c r="J851" s="204">
        <v>8659</v>
      </c>
      <c r="K851" s="204">
        <v>0</v>
      </c>
      <c r="L851" s="197">
        <v>8659</v>
      </c>
      <c r="M851" s="197"/>
      <c r="N851" s="197"/>
      <c r="O851" s="227"/>
    </row>
    <row r="852" spans="2:15" x14ac:dyDescent="0.2">
      <c r="B852" s="196" t="s">
        <v>1008</v>
      </c>
      <c r="C852" s="197" t="s">
        <v>2918</v>
      </c>
      <c r="D852" s="197" t="s">
        <v>2306</v>
      </c>
      <c r="E852" s="197" t="s">
        <v>2310</v>
      </c>
      <c r="F852" s="197" t="s">
        <v>2310</v>
      </c>
      <c r="G852" s="197" t="s">
        <v>2328</v>
      </c>
      <c r="H852" s="202">
        <v>505020210</v>
      </c>
      <c r="I852" s="203" t="s">
        <v>3831</v>
      </c>
      <c r="J852" s="204">
        <v>8428.08</v>
      </c>
      <c r="K852" s="204">
        <v>0</v>
      </c>
      <c r="L852" s="197">
        <v>8428.08</v>
      </c>
      <c r="M852" s="197"/>
      <c r="N852" s="197"/>
      <c r="O852" s="227"/>
    </row>
    <row r="853" spans="2:15" x14ac:dyDescent="0.2">
      <c r="B853" s="196" t="s">
        <v>1008</v>
      </c>
      <c r="C853" s="197" t="s">
        <v>2918</v>
      </c>
      <c r="D853" s="197" t="s">
        <v>2306</v>
      </c>
      <c r="E853" s="197" t="s">
        <v>2310</v>
      </c>
      <c r="F853" s="197" t="s">
        <v>2310</v>
      </c>
      <c r="G853" s="197" t="s">
        <v>2331</v>
      </c>
      <c r="H853" s="202">
        <v>505020211</v>
      </c>
      <c r="I853" s="203" t="s">
        <v>3832</v>
      </c>
      <c r="J853" s="204">
        <v>565963.03</v>
      </c>
      <c r="K853" s="204">
        <v>1052.8399999999999</v>
      </c>
      <c r="L853" s="197">
        <v>564910.19000000006</v>
      </c>
      <c r="M853" s="197"/>
      <c r="N853" s="197"/>
      <c r="O853" s="227"/>
    </row>
    <row r="854" spans="2:15" x14ac:dyDescent="0.2">
      <c r="B854" s="196" t="s">
        <v>1010</v>
      </c>
      <c r="C854" s="197" t="s">
        <v>2918</v>
      </c>
      <c r="D854" s="197" t="s">
        <v>2306</v>
      </c>
      <c r="E854" s="197" t="s">
        <v>2310</v>
      </c>
      <c r="F854" s="197" t="s">
        <v>2301</v>
      </c>
      <c r="G854" s="197" t="s">
        <v>2289</v>
      </c>
      <c r="H854" s="202" t="s">
        <v>3833</v>
      </c>
      <c r="I854" s="203" t="s">
        <v>3834</v>
      </c>
      <c r="J854" s="204"/>
      <c r="K854" s="204"/>
      <c r="L854" s="197"/>
      <c r="M854" s="197"/>
      <c r="N854" s="197"/>
      <c r="O854" s="227"/>
    </row>
    <row r="855" spans="2:15" x14ac:dyDescent="0.2">
      <c r="B855" s="196" t="s">
        <v>1010</v>
      </c>
      <c r="C855" s="197" t="s">
        <v>2918</v>
      </c>
      <c r="D855" s="197" t="s">
        <v>2306</v>
      </c>
      <c r="E855" s="197" t="s">
        <v>2310</v>
      </c>
      <c r="F855" s="197" t="s">
        <v>2301</v>
      </c>
      <c r="G855" s="197" t="s">
        <v>2292</v>
      </c>
      <c r="H855" s="202" t="s">
        <v>3835</v>
      </c>
      <c r="I855" s="203" t="s">
        <v>3834</v>
      </c>
      <c r="J855" s="204">
        <v>0</v>
      </c>
      <c r="K855" s="204">
        <v>0</v>
      </c>
      <c r="L855" s="197">
        <v>0</v>
      </c>
      <c r="M855" s="197"/>
      <c r="N855" s="197"/>
      <c r="O855" s="227"/>
    </row>
    <row r="856" spans="2:15" x14ac:dyDescent="0.2">
      <c r="B856" s="196" t="s">
        <v>2096</v>
      </c>
      <c r="C856" s="197" t="s">
        <v>2918</v>
      </c>
      <c r="D856" s="197" t="s">
        <v>2308</v>
      </c>
      <c r="E856" s="197" t="s">
        <v>2289</v>
      </c>
      <c r="F856" s="197" t="s">
        <v>2289</v>
      </c>
      <c r="G856" s="197" t="s">
        <v>2289</v>
      </c>
      <c r="H856" s="202" t="s">
        <v>3836</v>
      </c>
      <c r="I856" s="203" t="s">
        <v>3837</v>
      </c>
      <c r="J856" s="204"/>
      <c r="K856" s="204"/>
      <c r="L856" s="197"/>
      <c r="M856" s="197"/>
      <c r="N856" s="197"/>
      <c r="O856" s="227"/>
    </row>
    <row r="857" spans="2:15" x14ac:dyDescent="0.2">
      <c r="B857" s="196" t="s">
        <v>375</v>
      </c>
      <c r="C857" s="197" t="s">
        <v>2918</v>
      </c>
      <c r="D857" s="197" t="s">
        <v>2308</v>
      </c>
      <c r="E857" s="197" t="s">
        <v>2292</v>
      </c>
      <c r="F857" s="197" t="s">
        <v>2289</v>
      </c>
      <c r="G857" s="197" t="s">
        <v>2289</v>
      </c>
      <c r="H857" s="202" t="s">
        <v>3838</v>
      </c>
      <c r="I857" s="203" t="s">
        <v>3839</v>
      </c>
      <c r="J857" s="204"/>
      <c r="K857" s="204"/>
      <c r="L857" s="197"/>
      <c r="M857" s="197"/>
      <c r="N857" s="197"/>
      <c r="O857" s="227"/>
    </row>
    <row r="858" spans="2:15" x14ac:dyDescent="0.2">
      <c r="B858" s="196" t="s">
        <v>1012</v>
      </c>
      <c r="C858" s="197" t="s">
        <v>2918</v>
      </c>
      <c r="D858" s="197" t="s">
        <v>2308</v>
      </c>
      <c r="E858" s="197" t="s">
        <v>2292</v>
      </c>
      <c r="F858" s="197" t="s">
        <v>2292</v>
      </c>
      <c r="G858" s="197" t="s">
        <v>2289</v>
      </c>
      <c r="H858" s="202" t="s">
        <v>3840</v>
      </c>
      <c r="I858" s="203" t="s">
        <v>3841</v>
      </c>
      <c r="J858" s="204"/>
      <c r="K858" s="204"/>
      <c r="L858" s="197"/>
      <c r="M858" s="197"/>
      <c r="N858" s="197"/>
      <c r="O858" s="227"/>
    </row>
    <row r="859" spans="2:15" x14ac:dyDescent="0.2">
      <c r="B859" s="196" t="s">
        <v>1012</v>
      </c>
      <c r="C859" s="197" t="s">
        <v>2918</v>
      </c>
      <c r="D859" s="197" t="s">
        <v>2308</v>
      </c>
      <c r="E859" s="197" t="s">
        <v>2292</v>
      </c>
      <c r="F859" s="197" t="s">
        <v>2292</v>
      </c>
      <c r="G859" s="197" t="s">
        <v>2292</v>
      </c>
      <c r="H859" s="202" t="s">
        <v>3842</v>
      </c>
      <c r="I859" s="203" t="s">
        <v>3843</v>
      </c>
      <c r="J859" s="204">
        <v>91484.479999999996</v>
      </c>
      <c r="K859" s="204">
        <v>35.32</v>
      </c>
      <c r="L859" s="197">
        <v>91449.159999999989</v>
      </c>
      <c r="M859" s="197"/>
      <c r="N859" s="197"/>
      <c r="O859" s="227"/>
    </row>
    <row r="860" spans="2:15" x14ac:dyDescent="0.2">
      <c r="B860" s="196" t="s">
        <v>1012</v>
      </c>
      <c r="C860" s="197" t="s">
        <v>2918</v>
      </c>
      <c r="D860" s="197" t="s">
        <v>2308</v>
      </c>
      <c r="E860" s="197" t="s">
        <v>2292</v>
      </c>
      <c r="F860" s="197" t="s">
        <v>2292</v>
      </c>
      <c r="G860" s="197" t="s">
        <v>2310</v>
      </c>
      <c r="H860" s="202" t="s">
        <v>3844</v>
      </c>
      <c r="I860" s="203" t="s">
        <v>3845</v>
      </c>
      <c r="J860" s="204">
        <v>73141.919999999998</v>
      </c>
      <c r="K860" s="204">
        <v>0</v>
      </c>
      <c r="L860" s="197">
        <v>73141.919999999998</v>
      </c>
      <c r="M860" s="197"/>
      <c r="N860" s="197"/>
      <c r="O860" s="227"/>
    </row>
    <row r="861" spans="2:15" x14ac:dyDescent="0.2">
      <c r="B861" s="196" t="s">
        <v>1012</v>
      </c>
      <c r="C861" s="197" t="s">
        <v>2918</v>
      </c>
      <c r="D861" s="197" t="s">
        <v>2308</v>
      </c>
      <c r="E861" s="197" t="s">
        <v>2292</v>
      </c>
      <c r="F861" s="197" t="s">
        <v>2292</v>
      </c>
      <c r="G861" s="197" t="s">
        <v>2301</v>
      </c>
      <c r="H861" s="202" t="s">
        <v>3846</v>
      </c>
      <c r="I861" s="203" t="s">
        <v>3847</v>
      </c>
      <c r="J861" s="204">
        <v>0</v>
      </c>
      <c r="K861" s="204">
        <v>0</v>
      </c>
      <c r="L861" s="197">
        <v>0</v>
      </c>
      <c r="M861" s="197"/>
      <c r="N861" s="197"/>
      <c r="O861" s="227"/>
    </row>
    <row r="862" spans="2:15" x14ac:dyDescent="0.2">
      <c r="B862" s="196" t="s">
        <v>1012</v>
      </c>
      <c r="C862" s="197" t="s">
        <v>2918</v>
      </c>
      <c r="D862" s="197" t="s">
        <v>2308</v>
      </c>
      <c r="E862" s="197" t="s">
        <v>2292</v>
      </c>
      <c r="F862" s="197" t="s">
        <v>2292</v>
      </c>
      <c r="G862" s="197" t="s">
        <v>2304</v>
      </c>
      <c r="H862" s="202" t="s">
        <v>3848</v>
      </c>
      <c r="I862" s="203" t="s">
        <v>3849</v>
      </c>
      <c r="J862" s="204">
        <v>15477.64</v>
      </c>
      <c r="K862" s="204">
        <v>0</v>
      </c>
      <c r="L862" s="197">
        <v>15477.64</v>
      </c>
      <c r="M862" s="197"/>
      <c r="N862" s="197"/>
      <c r="O862" s="227"/>
    </row>
    <row r="863" spans="2:15" x14ac:dyDescent="0.2">
      <c r="B863" s="196" t="s">
        <v>1012</v>
      </c>
      <c r="C863" s="197" t="s">
        <v>2918</v>
      </c>
      <c r="D863" s="197" t="s">
        <v>2308</v>
      </c>
      <c r="E863" s="197" t="s">
        <v>2292</v>
      </c>
      <c r="F863" s="197" t="s">
        <v>2292</v>
      </c>
      <c r="G863" s="197" t="s">
        <v>2306</v>
      </c>
      <c r="H863" s="202" t="s">
        <v>3850</v>
      </c>
      <c r="I863" s="203" t="s">
        <v>3851</v>
      </c>
      <c r="J863" s="204">
        <v>49255.5</v>
      </c>
      <c r="K863" s="204">
        <v>8.4499999999999993</v>
      </c>
      <c r="L863" s="197">
        <v>49247.05</v>
      </c>
      <c r="M863" s="197"/>
      <c r="N863" s="197"/>
      <c r="O863" s="227"/>
    </row>
    <row r="864" spans="2:15" x14ac:dyDescent="0.2">
      <c r="B864" s="196" t="s">
        <v>1012</v>
      </c>
      <c r="C864" s="197" t="s">
        <v>2918</v>
      </c>
      <c r="D864" s="197" t="s">
        <v>2308</v>
      </c>
      <c r="E864" s="197" t="s">
        <v>2292</v>
      </c>
      <c r="F864" s="197" t="s">
        <v>2292</v>
      </c>
      <c r="G864" s="197" t="s">
        <v>2308</v>
      </c>
      <c r="H864" s="202" t="s">
        <v>3852</v>
      </c>
      <c r="I864" s="203" t="s">
        <v>3853</v>
      </c>
      <c r="J864" s="204">
        <v>1648.25</v>
      </c>
      <c r="K864" s="204">
        <v>0</v>
      </c>
      <c r="L864" s="197">
        <v>1648.25</v>
      </c>
      <c r="M864" s="197"/>
      <c r="N864" s="197"/>
      <c r="O864" s="227"/>
    </row>
    <row r="865" spans="2:15" x14ac:dyDescent="0.2">
      <c r="B865" s="196" t="s">
        <v>1012</v>
      </c>
      <c r="C865" s="197" t="s">
        <v>2918</v>
      </c>
      <c r="D865" s="197" t="s">
        <v>2308</v>
      </c>
      <c r="E865" s="197" t="s">
        <v>2292</v>
      </c>
      <c r="F865" s="197" t="s">
        <v>2292</v>
      </c>
      <c r="G865" s="197" t="s">
        <v>2369</v>
      </c>
      <c r="H865" s="202" t="s">
        <v>3854</v>
      </c>
      <c r="I865" s="203" t="s">
        <v>3855</v>
      </c>
      <c r="J865" s="204">
        <v>6000</v>
      </c>
      <c r="K865" s="204">
        <v>0</v>
      </c>
      <c r="L865" s="197">
        <v>6000</v>
      </c>
      <c r="M865" s="197"/>
      <c r="N865" s="197"/>
      <c r="O865" s="227"/>
    </row>
    <row r="866" spans="2:15" x14ac:dyDescent="0.2">
      <c r="B866" s="196" t="s">
        <v>1012</v>
      </c>
      <c r="C866" s="197" t="s">
        <v>2918</v>
      </c>
      <c r="D866" s="197" t="s">
        <v>2308</v>
      </c>
      <c r="E866" s="197" t="s">
        <v>2292</v>
      </c>
      <c r="F866" s="197" t="s">
        <v>2292</v>
      </c>
      <c r="G866" s="197" t="s">
        <v>2372</v>
      </c>
      <c r="H866" s="202" t="s">
        <v>3856</v>
      </c>
      <c r="I866" s="203" t="s">
        <v>3857</v>
      </c>
      <c r="J866" s="204">
        <v>0</v>
      </c>
      <c r="K866" s="204">
        <v>0</v>
      </c>
      <c r="L866" s="197">
        <v>0</v>
      </c>
      <c r="M866" s="197"/>
      <c r="N866" s="197"/>
      <c r="O866" s="227"/>
    </row>
    <row r="867" spans="2:15" x14ac:dyDescent="0.2">
      <c r="B867" s="196" t="s">
        <v>1014</v>
      </c>
      <c r="C867" s="197" t="s">
        <v>2918</v>
      </c>
      <c r="D867" s="197" t="s">
        <v>2308</v>
      </c>
      <c r="E867" s="197" t="s">
        <v>2292</v>
      </c>
      <c r="F867" s="197" t="s">
        <v>2310</v>
      </c>
      <c r="G867" s="197" t="s">
        <v>2289</v>
      </c>
      <c r="H867" s="202" t="s">
        <v>3858</v>
      </c>
      <c r="I867" s="203" t="s">
        <v>3859</v>
      </c>
      <c r="J867" s="204"/>
      <c r="K867" s="204"/>
      <c r="L867" s="197"/>
      <c r="M867" s="197"/>
      <c r="N867" s="197"/>
      <c r="O867" s="227"/>
    </row>
    <row r="868" spans="2:15" x14ac:dyDescent="0.2">
      <c r="B868" s="196" t="s">
        <v>1014</v>
      </c>
      <c r="C868" s="197" t="s">
        <v>2918</v>
      </c>
      <c r="D868" s="197" t="s">
        <v>2308</v>
      </c>
      <c r="E868" s="197" t="s">
        <v>2292</v>
      </c>
      <c r="F868" s="197" t="s">
        <v>2310</v>
      </c>
      <c r="G868" s="197" t="s">
        <v>2292</v>
      </c>
      <c r="H868" s="202" t="s">
        <v>3860</v>
      </c>
      <c r="I868" s="203" t="s">
        <v>3861</v>
      </c>
      <c r="J868" s="204">
        <v>228654</v>
      </c>
      <c r="K868" s="204">
        <v>0</v>
      </c>
      <c r="L868" s="197">
        <v>228654</v>
      </c>
      <c r="M868" s="197"/>
      <c r="N868" s="197"/>
      <c r="O868" s="227"/>
    </row>
    <row r="869" spans="2:15" x14ac:dyDescent="0.2">
      <c r="B869" s="196" t="s">
        <v>1014</v>
      </c>
      <c r="C869" s="197" t="s">
        <v>2918</v>
      </c>
      <c r="D869" s="197" t="s">
        <v>2308</v>
      </c>
      <c r="E869" s="197" t="s">
        <v>2292</v>
      </c>
      <c r="F869" s="197" t="s">
        <v>2310</v>
      </c>
      <c r="G869" s="197" t="s">
        <v>2310</v>
      </c>
      <c r="H869" s="202" t="s">
        <v>3862</v>
      </c>
      <c r="I869" s="203" t="s">
        <v>3863</v>
      </c>
      <c r="J869" s="204">
        <v>37567.129999999997</v>
      </c>
      <c r="K869" s="204">
        <v>0</v>
      </c>
      <c r="L869" s="197">
        <v>37567.129999999997</v>
      </c>
      <c r="M869" s="197"/>
      <c r="N869" s="197"/>
      <c r="O869" s="227"/>
    </row>
    <row r="870" spans="2:15" x14ac:dyDescent="0.2">
      <c r="B870" s="196" t="s">
        <v>1014</v>
      </c>
      <c r="C870" s="197" t="s">
        <v>2918</v>
      </c>
      <c r="D870" s="197" t="s">
        <v>2308</v>
      </c>
      <c r="E870" s="197" t="s">
        <v>2292</v>
      </c>
      <c r="F870" s="197" t="s">
        <v>2310</v>
      </c>
      <c r="G870" s="197" t="s">
        <v>2301</v>
      </c>
      <c r="H870" s="202" t="s">
        <v>3864</v>
      </c>
      <c r="I870" s="203" t="s">
        <v>3865</v>
      </c>
      <c r="J870" s="204">
        <v>0</v>
      </c>
      <c r="K870" s="204">
        <v>0</v>
      </c>
      <c r="L870" s="197">
        <v>0</v>
      </c>
      <c r="M870" s="197"/>
      <c r="N870" s="197"/>
      <c r="O870" s="227"/>
    </row>
    <row r="871" spans="2:15" x14ac:dyDescent="0.2">
      <c r="B871" s="196" t="s">
        <v>1014</v>
      </c>
      <c r="C871" s="197" t="s">
        <v>2918</v>
      </c>
      <c r="D871" s="197" t="s">
        <v>2308</v>
      </c>
      <c r="E871" s="197" t="s">
        <v>2292</v>
      </c>
      <c r="F871" s="197" t="s">
        <v>2310</v>
      </c>
      <c r="G871" s="197" t="s">
        <v>2304</v>
      </c>
      <c r="H871" s="202" t="s">
        <v>3866</v>
      </c>
      <c r="I871" s="203" t="s">
        <v>3867</v>
      </c>
      <c r="J871" s="204">
        <v>0</v>
      </c>
      <c r="K871" s="204">
        <v>0</v>
      </c>
      <c r="L871" s="197">
        <v>0</v>
      </c>
      <c r="M871" s="197"/>
      <c r="N871" s="197"/>
      <c r="O871" s="227"/>
    </row>
    <row r="872" spans="2:15" x14ac:dyDescent="0.2">
      <c r="B872" s="196" t="s">
        <v>1014</v>
      </c>
      <c r="C872" s="197" t="s">
        <v>2918</v>
      </c>
      <c r="D872" s="197" t="s">
        <v>2308</v>
      </c>
      <c r="E872" s="197" t="s">
        <v>2292</v>
      </c>
      <c r="F872" s="197" t="s">
        <v>2310</v>
      </c>
      <c r="G872" s="197" t="s">
        <v>2306</v>
      </c>
      <c r="H872" s="202" t="s">
        <v>3868</v>
      </c>
      <c r="I872" s="203" t="s">
        <v>3869</v>
      </c>
      <c r="J872" s="204">
        <v>67592.210000000006</v>
      </c>
      <c r="K872" s="204">
        <v>0.21</v>
      </c>
      <c r="L872" s="197">
        <v>67592</v>
      </c>
      <c r="M872" s="197"/>
      <c r="N872" s="197"/>
      <c r="O872" s="227"/>
    </row>
    <row r="873" spans="2:15" x14ac:dyDescent="0.2">
      <c r="B873" s="196" t="s">
        <v>1014</v>
      </c>
      <c r="C873" s="197" t="s">
        <v>2918</v>
      </c>
      <c r="D873" s="197" t="s">
        <v>2308</v>
      </c>
      <c r="E873" s="197" t="s">
        <v>2292</v>
      </c>
      <c r="F873" s="197" t="s">
        <v>2310</v>
      </c>
      <c r="G873" s="197" t="s">
        <v>2308</v>
      </c>
      <c r="H873" s="202" t="s">
        <v>3870</v>
      </c>
      <c r="I873" s="203" t="s">
        <v>3871</v>
      </c>
      <c r="J873" s="204">
        <v>7550.17</v>
      </c>
      <c r="K873" s="204">
        <v>0</v>
      </c>
      <c r="L873" s="197">
        <v>7550.17</v>
      </c>
      <c r="M873" s="197"/>
      <c r="N873" s="197"/>
      <c r="O873" s="227"/>
    </row>
    <row r="874" spans="2:15" x14ac:dyDescent="0.2">
      <c r="B874" s="196" t="s">
        <v>1014</v>
      </c>
      <c r="C874" s="197" t="s">
        <v>2918</v>
      </c>
      <c r="D874" s="197" t="s">
        <v>2308</v>
      </c>
      <c r="E874" s="197" t="s">
        <v>2292</v>
      </c>
      <c r="F874" s="197" t="s">
        <v>2310</v>
      </c>
      <c r="G874" s="197" t="s">
        <v>2369</v>
      </c>
      <c r="H874" s="202" t="s">
        <v>3872</v>
      </c>
      <c r="I874" s="203" t="s">
        <v>3873</v>
      </c>
      <c r="J874" s="204">
        <v>7097.23</v>
      </c>
      <c r="K874" s="204">
        <v>0</v>
      </c>
      <c r="L874" s="197">
        <v>7097.23</v>
      </c>
      <c r="M874" s="197"/>
      <c r="N874" s="197"/>
      <c r="O874" s="227"/>
    </row>
    <row r="875" spans="2:15" x14ac:dyDescent="0.2">
      <c r="B875" s="196" t="s">
        <v>1016</v>
      </c>
      <c r="C875" s="197" t="s">
        <v>2918</v>
      </c>
      <c r="D875" s="197" t="s">
        <v>2308</v>
      </c>
      <c r="E875" s="197" t="s">
        <v>2292</v>
      </c>
      <c r="F875" s="197" t="s">
        <v>2301</v>
      </c>
      <c r="G875" s="197" t="s">
        <v>2289</v>
      </c>
      <c r="H875" s="202" t="s">
        <v>3874</v>
      </c>
      <c r="I875" s="203" t="s">
        <v>3875</v>
      </c>
      <c r="J875" s="204"/>
      <c r="K875" s="204"/>
      <c r="L875" s="197"/>
      <c r="M875" s="197"/>
      <c r="N875" s="197"/>
      <c r="O875" s="227"/>
    </row>
    <row r="876" spans="2:15" x14ac:dyDescent="0.2">
      <c r="B876" s="196" t="s">
        <v>1016</v>
      </c>
      <c r="C876" s="197" t="s">
        <v>2918</v>
      </c>
      <c r="D876" s="197" t="s">
        <v>2308</v>
      </c>
      <c r="E876" s="197" t="s">
        <v>2292</v>
      </c>
      <c r="F876" s="197" t="s">
        <v>2301</v>
      </c>
      <c r="G876" s="197" t="s">
        <v>2292</v>
      </c>
      <c r="H876" s="202" t="s">
        <v>3876</v>
      </c>
      <c r="I876" s="203" t="s">
        <v>3875</v>
      </c>
      <c r="J876" s="204">
        <v>0</v>
      </c>
      <c r="K876" s="204">
        <v>0</v>
      </c>
      <c r="L876" s="197">
        <v>0</v>
      </c>
      <c r="M876" s="197"/>
      <c r="N876" s="197"/>
      <c r="O876" s="227"/>
    </row>
    <row r="877" spans="2:15" x14ac:dyDescent="0.2">
      <c r="B877" s="196" t="s">
        <v>378</v>
      </c>
      <c r="C877" s="197" t="s">
        <v>2918</v>
      </c>
      <c r="D877" s="197" t="s">
        <v>2308</v>
      </c>
      <c r="E877" s="197" t="s">
        <v>2310</v>
      </c>
      <c r="F877" s="197" t="s">
        <v>2289</v>
      </c>
      <c r="G877" s="197" t="s">
        <v>2289</v>
      </c>
      <c r="H877" s="202" t="s">
        <v>3877</v>
      </c>
      <c r="I877" s="203" t="s">
        <v>3878</v>
      </c>
      <c r="J877" s="204"/>
      <c r="K877" s="204"/>
      <c r="L877" s="197"/>
      <c r="M877" s="197"/>
      <c r="N877" s="197"/>
      <c r="O877" s="227"/>
    </row>
    <row r="878" spans="2:15" x14ac:dyDescent="0.2">
      <c r="B878" s="196" t="s">
        <v>1018</v>
      </c>
      <c r="C878" s="197" t="s">
        <v>2918</v>
      </c>
      <c r="D878" s="197" t="s">
        <v>2308</v>
      </c>
      <c r="E878" s="197" t="s">
        <v>2310</v>
      </c>
      <c r="F878" s="197" t="s">
        <v>2292</v>
      </c>
      <c r="G878" s="197" t="s">
        <v>2289</v>
      </c>
      <c r="H878" s="202" t="s">
        <v>3879</v>
      </c>
      <c r="I878" s="203" t="s">
        <v>3880</v>
      </c>
      <c r="J878" s="204"/>
      <c r="K878" s="204"/>
      <c r="L878" s="197"/>
      <c r="M878" s="197"/>
      <c r="N878" s="197"/>
      <c r="O878" s="227"/>
    </row>
    <row r="879" spans="2:15" x14ac:dyDescent="0.2">
      <c r="B879" s="196" t="s">
        <v>1018</v>
      </c>
      <c r="C879" s="197" t="s">
        <v>2918</v>
      </c>
      <c r="D879" s="197" t="s">
        <v>2308</v>
      </c>
      <c r="E879" s="197" t="s">
        <v>2310</v>
      </c>
      <c r="F879" s="197" t="s">
        <v>2292</v>
      </c>
      <c r="G879" s="197" t="s">
        <v>2292</v>
      </c>
      <c r="H879" s="202" t="s">
        <v>3881</v>
      </c>
      <c r="I879" s="203" t="s">
        <v>3882</v>
      </c>
      <c r="J879" s="204">
        <v>25483.14</v>
      </c>
      <c r="K879" s="204">
        <v>148.06</v>
      </c>
      <c r="L879" s="197">
        <v>25335.079999999998</v>
      </c>
      <c r="M879" s="197"/>
      <c r="N879" s="197"/>
      <c r="O879" s="227"/>
    </row>
    <row r="880" spans="2:15" x14ac:dyDescent="0.2">
      <c r="B880" s="196" t="s">
        <v>1018</v>
      </c>
      <c r="C880" s="197" t="s">
        <v>2918</v>
      </c>
      <c r="D880" s="197" t="s">
        <v>2308</v>
      </c>
      <c r="E880" s="197" t="s">
        <v>2310</v>
      </c>
      <c r="F880" s="197" t="s">
        <v>2292</v>
      </c>
      <c r="G880" s="197" t="s">
        <v>2306</v>
      </c>
      <c r="H880" s="202" t="s">
        <v>3883</v>
      </c>
      <c r="I880" s="203" t="s">
        <v>3884</v>
      </c>
      <c r="J880" s="204">
        <v>7502.11</v>
      </c>
      <c r="K880" s="204">
        <v>35.24</v>
      </c>
      <c r="L880" s="197">
        <v>7466.87</v>
      </c>
      <c r="M880" s="197"/>
      <c r="N880" s="197"/>
      <c r="O880" s="227"/>
    </row>
    <row r="881" spans="2:15" x14ac:dyDescent="0.2">
      <c r="B881" s="196" t="s">
        <v>1018</v>
      </c>
      <c r="C881" s="197" t="s">
        <v>2918</v>
      </c>
      <c r="D881" s="197" t="s">
        <v>2308</v>
      </c>
      <c r="E881" s="197" t="s">
        <v>2310</v>
      </c>
      <c r="F881" s="197" t="s">
        <v>2292</v>
      </c>
      <c r="G881" s="197" t="s">
        <v>2308</v>
      </c>
      <c r="H881" s="202" t="s">
        <v>3885</v>
      </c>
      <c r="I881" s="203" t="s">
        <v>3886</v>
      </c>
      <c r="J881" s="204">
        <v>754.65</v>
      </c>
      <c r="K881" s="204">
        <v>4.2699999999999996</v>
      </c>
      <c r="L881" s="197">
        <v>750.38</v>
      </c>
      <c r="M881" s="197"/>
      <c r="N881" s="197"/>
      <c r="O881" s="227"/>
    </row>
    <row r="882" spans="2:15" x14ac:dyDescent="0.2">
      <c r="B882" s="196" t="s">
        <v>1018</v>
      </c>
      <c r="C882" s="197" t="s">
        <v>2918</v>
      </c>
      <c r="D882" s="197" t="s">
        <v>2308</v>
      </c>
      <c r="E882" s="197" t="s">
        <v>2310</v>
      </c>
      <c r="F882" s="197" t="s">
        <v>2292</v>
      </c>
      <c r="G882" s="197" t="s">
        <v>2369</v>
      </c>
      <c r="H882" s="202" t="s">
        <v>3887</v>
      </c>
      <c r="I882" s="203" t="s">
        <v>3888</v>
      </c>
      <c r="J882" s="204">
        <v>0</v>
      </c>
      <c r="K882" s="204">
        <v>0</v>
      </c>
      <c r="L882" s="197">
        <v>0</v>
      </c>
      <c r="M882" s="197"/>
      <c r="N882" s="197"/>
      <c r="O882" s="227"/>
    </row>
    <row r="883" spans="2:15" x14ac:dyDescent="0.2">
      <c r="B883" s="196" t="s">
        <v>1018</v>
      </c>
      <c r="C883" s="197" t="s">
        <v>2918</v>
      </c>
      <c r="D883" s="197" t="s">
        <v>2308</v>
      </c>
      <c r="E883" s="197" t="s">
        <v>2310</v>
      </c>
      <c r="F883" s="197" t="s">
        <v>2292</v>
      </c>
      <c r="G883" s="197" t="s">
        <v>2372</v>
      </c>
      <c r="H883" s="202" t="s">
        <v>3889</v>
      </c>
      <c r="I883" s="203" t="s">
        <v>3890</v>
      </c>
      <c r="J883" s="204">
        <v>0</v>
      </c>
      <c r="K883" s="204">
        <v>0</v>
      </c>
      <c r="L883" s="197">
        <v>0</v>
      </c>
      <c r="M883" s="197"/>
      <c r="N883" s="197"/>
      <c r="O883" s="227"/>
    </row>
    <row r="884" spans="2:15" x14ac:dyDescent="0.2">
      <c r="B884" s="196" t="s">
        <v>1018</v>
      </c>
      <c r="C884" s="197" t="s">
        <v>2918</v>
      </c>
      <c r="D884" s="197" t="s">
        <v>2308</v>
      </c>
      <c r="E884" s="197" t="s">
        <v>2310</v>
      </c>
      <c r="F884" s="197" t="s">
        <v>2292</v>
      </c>
      <c r="G884" s="197" t="s">
        <v>2328</v>
      </c>
      <c r="H884" s="202">
        <v>506020110</v>
      </c>
      <c r="I884" s="203" t="s">
        <v>3891</v>
      </c>
      <c r="J884" s="204">
        <v>0</v>
      </c>
      <c r="K884" s="204">
        <v>0</v>
      </c>
      <c r="L884" s="197">
        <v>0</v>
      </c>
      <c r="M884" s="197"/>
      <c r="N884" s="197"/>
      <c r="O884" s="227"/>
    </row>
    <row r="885" spans="2:15" x14ac:dyDescent="0.2">
      <c r="B885" s="196" t="s">
        <v>1018</v>
      </c>
      <c r="C885" s="197" t="s">
        <v>2918</v>
      </c>
      <c r="D885" s="197" t="s">
        <v>2308</v>
      </c>
      <c r="E885" s="197" t="s">
        <v>2310</v>
      </c>
      <c r="F885" s="197" t="s">
        <v>2292</v>
      </c>
      <c r="G885" s="197" t="s">
        <v>2331</v>
      </c>
      <c r="H885" s="202">
        <v>506020111</v>
      </c>
      <c r="I885" s="203" t="s">
        <v>3892</v>
      </c>
      <c r="J885" s="204">
        <v>929.89</v>
      </c>
      <c r="K885" s="204">
        <v>0</v>
      </c>
      <c r="L885" s="197">
        <v>929.89</v>
      </c>
      <c r="M885" s="197"/>
      <c r="N885" s="197"/>
      <c r="O885" s="227"/>
    </row>
    <row r="886" spans="2:15" x14ac:dyDescent="0.2">
      <c r="B886" s="196" t="s">
        <v>1020</v>
      </c>
      <c r="C886" s="197" t="s">
        <v>2918</v>
      </c>
      <c r="D886" s="197" t="s">
        <v>2308</v>
      </c>
      <c r="E886" s="197" t="s">
        <v>2310</v>
      </c>
      <c r="F886" s="197" t="s">
        <v>2310</v>
      </c>
      <c r="G886" s="197" t="s">
        <v>2289</v>
      </c>
      <c r="H886" s="202" t="s">
        <v>3893</v>
      </c>
      <c r="I886" s="203" t="s">
        <v>3894</v>
      </c>
      <c r="J886" s="204"/>
      <c r="K886" s="204"/>
      <c r="L886" s="197"/>
      <c r="M886" s="197"/>
      <c r="N886" s="197"/>
      <c r="O886" s="227"/>
    </row>
    <row r="887" spans="2:15" x14ac:dyDescent="0.2">
      <c r="B887" s="196" t="s">
        <v>1020</v>
      </c>
      <c r="C887" s="197" t="s">
        <v>2918</v>
      </c>
      <c r="D887" s="197" t="s">
        <v>2308</v>
      </c>
      <c r="E887" s="197" t="s">
        <v>2310</v>
      </c>
      <c r="F887" s="197" t="s">
        <v>2310</v>
      </c>
      <c r="G887" s="197" t="s">
        <v>2292</v>
      </c>
      <c r="H887" s="202" t="s">
        <v>3895</v>
      </c>
      <c r="I887" s="203" t="s">
        <v>3896</v>
      </c>
      <c r="J887" s="204">
        <v>0</v>
      </c>
      <c r="K887" s="204">
        <v>0</v>
      </c>
      <c r="L887" s="197">
        <v>0</v>
      </c>
      <c r="M887" s="197"/>
      <c r="N887" s="197"/>
      <c r="O887" s="227"/>
    </row>
    <row r="888" spans="2:15" x14ac:dyDescent="0.2">
      <c r="B888" s="196" t="s">
        <v>1020</v>
      </c>
      <c r="C888" s="197" t="s">
        <v>2918</v>
      </c>
      <c r="D888" s="197" t="s">
        <v>2308</v>
      </c>
      <c r="E888" s="197" t="s">
        <v>2310</v>
      </c>
      <c r="F888" s="197" t="s">
        <v>2310</v>
      </c>
      <c r="G888" s="197" t="s">
        <v>2306</v>
      </c>
      <c r="H888" s="202" t="s">
        <v>3897</v>
      </c>
      <c r="I888" s="203" t="s">
        <v>3898</v>
      </c>
      <c r="J888" s="204">
        <v>0</v>
      </c>
      <c r="K888" s="204">
        <v>0</v>
      </c>
      <c r="L888" s="197">
        <v>0</v>
      </c>
      <c r="M888" s="197"/>
      <c r="N888" s="197"/>
      <c r="O888" s="227"/>
    </row>
    <row r="889" spans="2:15" x14ac:dyDescent="0.2">
      <c r="B889" s="196" t="s">
        <v>1020</v>
      </c>
      <c r="C889" s="197" t="s">
        <v>2918</v>
      </c>
      <c r="D889" s="197" t="s">
        <v>2308</v>
      </c>
      <c r="E889" s="197" t="s">
        <v>2310</v>
      </c>
      <c r="F889" s="197" t="s">
        <v>2310</v>
      </c>
      <c r="G889" s="197" t="s">
        <v>2308</v>
      </c>
      <c r="H889" s="202" t="s">
        <v>3899</v>
      </c>
      <c r="I889" s="203" t="s">
        <v>3900</v>
      </c>
      <c r="J889" s="204">
        <v>0</v>
      </c>
      <c r="K889" s="204">
        <v>0</v>
      </c>
      <c r="L889" s="197">
        <v>0</v>
      </c>
      <c r="M889" s="197"/>
      <c r="N889" s="197"/>
      <c r="O889" s="227"/>
    </row>
    <row r="890" spans="2:15" x14ac:dyDescent="0.2">
      <c r="B890" s="196" t="s">
        <v>1020</v>
      </c>
      <c r="C890" s="197" t="s">
        <v>2918</v>
      </c>
      <c r="D890" s="197" t="s">
        <v>2308</v>
      </c>
      <c r="E890" s="197" t="s">
        <v>2310</v>
      </c>
      <c r="F890" s="197" t="s">
        <v>2310</v>
      </c>
      <c r="G890" s="197" t="s">
        <v>2369</v>
      </c>
      <c r="H890" s="202" t="s">
        <v>3901</v>
      </c>
      <c r="I890" s="203" t="s">
        <v>3902</v>
      </c>
      <c r="J890" s="204">
        <v>0</v>
      </c>
      <c r="K890" s="204">
        <v>0</v>
      </c>
      <c r="L890" s="197">
        <v>0</v>
      </c>
      <c r="M890" s="197"/>
      <c r="N890" s="197"/>
      <c r="O890" s="227"/>
    </row>
    <row r="891" spans="2:15" x14ac:dyDescent="0.2">
      <c r="B891" s="196" t="s">
        <v>1020</v>
      </c>
      <c r="C891" s="197" t="s">
        <v>2918</v>
      </c>
      <c r="D891" s="197" t="s">
        <v>2308</v>
      </c>
      <c r="E891" s="197" t="s">
        <v>2310</v>
      </c>
      <c r="F891" s="197" t="s">
        <v>2310</v>
      </c>
      <c r="G891" s="197" t="s">
        <v>2372</v>
      </c>
      <c r="H891" s="202">
        <v>506020208</v>
      </c>
      <c r="I891" s="203" t="s">
        <v>3903</v>
      </c>
      <c r="J891" s="204">
        <v>0</v>
      </c>
      <c r="K891" s="204">
        <v>0</v>
      </c>
      <c r="L891" s="197">
        <v>0</v>
      </c>
      <c r="M891" s="197"/>
      <c r="N891" s="197"/>
      <c r="O891" s="227"/>
    </row>
    <row r="892" spans="2:15" x14ac:dyDescent="0.2">
      <c r="B892" s="196" t="s">
        <v>1020</v>
      </c>
      <c r="C892" s="197" t="s">
        <v>2918</v>
      </c>
      <c r="D892" s="197" t="s">
        <v>2308</v>
      </c>
      <c r="E892" s="197" t="s">
        <v>2310</v>
      </c>
      <c r="F892" s="197" t="s">
        <v>2310</v>
      </c>
      <c r="G892" s="197" t="s">
        <v>2325</v>
      </c>
      <c r="H892" s="202">
        <v>506020209</v>
      </c>
      <c r="I892" s="203" t="s">
        <v>3904</v>
      </c>
      <c r="J892" s="204">
        <v>0</v>
      </c>
      <c r="K892" s="204">
        <v>0</v>
      </c>
      <c r="L892" s="197">
        <v>0</v>
      </c>
      <c r="M892" s="197"/>
      <c r="N892" s="197"/>
      <c r="O892" s="227"/>
    </row>
    <row r="893" spans="2:15" x14ac:dyDescent="0.2">
      <c r="B893" s="196" t="s">
        <v>1022</v>
      </c>
      <c r="C893" s="197" t="s">
        <v>2918</v>
      </c>
      <c r="D893" s="197" t="s">
        <v>2308</v>
      </c>
      <c r="E893" s="197" t="s">
        <v>2310</v>
      </c>
      <c r="F893" s="197" t="s">
        <v>2301</v>
      </c>
      <c r="G893" s="197" t="s">
        <v>2289</v>
      </c>
      <c r="H893" s="202" t="s">
        <v>3905</v>
      </c>
      <c r="I893" s="203" t="s">
        <v>3906</v>
      </c>
      <c r="J893" s="204"/>
      <c r="K893" s="204"/>
      <c r="L893" s="197"/>
      <c r="M893" s="197"/>
      <c r="N893" s="197"/>
      <c r="O893" s="227"/>
    </row>
    <row r="894" spans="2:15" x14ac:dyDescent="0.2">
      <c r="B894" s="196" t="s">
        <v>1022</v>
      </c>
      <c r="C894" s="197" t="s">
        <v>2918</v>
      </c>
      <c r="D894" s="197" t="s">
        <v>2308</v>
      </c>
      <c r="E894" s="197" t="s">
        <v>2310</v>
      </c>
      <c r="F894" s="197" t="s">
        <v>2301</v>
      </c>
      <c r="G894" s="197" t="s">
        <v>2292</v>
      </c>
      <c r="H894" s="202" t="s">
        <v>3907</v>
      </c>
      <c r="I894" s="203" t="s">
        <v>3906</v>
      </c>
      <c r="J894" s="204">
        <v>0</v>
      </c>
      <c r="K894" s="204">
        <v>0</v>
      </c>
      <c r="L894" s="197">
        <v>0</v>
      </c>
      <c r="M894" s="197"/>
      <c r="N894" s="197"/>
      <c r="O894" s="227"/>
    </row>
    <row r="895" spans="2:15" x14ac:dyDescent="0.2">
      <c r="B895" s="196" t="s">
        <v>2100</v>
      </c>
      <c r="C895" s="197" t="s">
        <v>2918</v>
      </c>
      <c r="D895" s="197" t="s">
        <v>2369</v>
      </c>
      <c r="E895" s="197" t="s">
        <v>2289</v>
      </c>
      <c r="F895" s="197" t="s">
        <v>2289</v>
      </c>
      <c r="G895" s="197" t="s">
        <v>2289</v>
      </c>
      <c r="H895" s="202" t="s">
        <v>3908</v>
      </c>
      <c r="I895" s="203" t="s">
        <v>3909</v>
      </c>
      <c r="J895" s="204"/>
      <c r="K895" s="204"/>
      <c r="L895" s="197"/>
      <c r="M895" s="197"/>
      <c r="N895" s="197"/>
      <c r="O895" s="227"/>
    </row>
    <row r="896" spans="2:15" x14ac:dyDescent="0.2">
      <c r="B896" s="196" t="s">
        <v>381</v>
      </c>
      <c r="C896" s="197" t="s">
        <v>2918</v>
      </c>
      <c r="D896" s="197" t="s">
        <v>2369</v>
      </c>
      <c r="E896" s="197" t="s">
        <v>2292</v>
      </c>
      <c r="F896" s="197" t="s">
        <v>2289</v>
      </c>
      <c r="G896" s="197" t="s">
        <v>2289</v>
      </c>
      <c r="H896" s="202" t="s">
        <v>3910</v>
      </c>
      <c r="I896" s="203" t="s">
        <v>3911</v>
      </c>
      <c r="J896" s="204"/>
      <c r="K896" s="204"/>
      <c r="L896" s="197"/>
      <c r="M896" s="197"/>
      <c r="N896" s="197"/>
      <c r="O896" s="227"/>
    </row>
    <row r="897" spans="2:15" x14ac:dyDescent="0.2">
      <c r="B897" s="196" t="s">
        <v>1024</v>
      </c>
      <c r="C897" s="197" t="s">
        <v>2918</v>
      </c>
      <c r="D897" s="197" t="s">
        <v>2369</v>
      </c>
      <c r="E897" s="197" t="s">
        <v>2292</v>
      </c>
      <c r="F897" s="197" t="s">
        <v>2292</v>
      </c>
      <c r="G897" s="197" t="s">
        <v>2289</v>
      </c>
      <c r="H897" s="202" t="s">
        <v>3912</v>
      </c>
      <c r="I897" s="203" t="s">
        <v>3913</v>
      </c>
      <c r="J897" s="204"/>
      <c r="K897" s="204"/>
      <c r="L897" s="197"/>
      <c r="M897" s="197"/>
      <c r="N897" s="197"/>
      <c r="O897" s="227"/>
    </row>
    <row r="898" spans="2:15" x14ac:dyDescent="0.2">
      <c r="B898" s="196" t="s">
        <v>1024</v>
      </c>
      <c r="C898" s="197" t="s">
        <v>2918</v>
      </c>
      <c r="D898" s="197" t="s">
        <v>2369</v>
      </c>
      <c r="E898" s="197" t="s">
        <v>2292</v>
      </c>
      <c r="F898" s="197" t="s">
        <v>2292</v>
      </c>
      <c r="G898" s="197" t="s">
        <v>2292</v>
      </c>
      <c r="H898" s="202" t="s">
        <v>3914</v>
      </c>
      <c r="I898" s="203" t="s">
        <v>3915</v>
      </c>
      <c r="J898" s="204">
        <v>171375.61</v>
      </c>
      <c r="K898" s="204">
        <v>206.54</v>
      </c>
      <c r="L898" s="197">
        <v>171169.06999999998</v>
      </c>
      <c r="M898" s="197"/>
      <c r="N898" s="197"/>
      <c r="O898" s="227"/>
    </row>
    <row r="899" spans="2:15" x14ac:dyDescent="0.2">
      <c r="B899" s="196" t="s">
        <v>1024</v>
      </c>
      <c r="C899" s="197" t="s">
        <v>2918</v>
      </c>
      <c r="D899" s="197" t="s">
        <v>2369</v>
      </c>
      <c r="E899" s="197" t="s">
        <v>2292</v>
      </c>
      <c r="F899" s="197" t="s">
        <v>2292</v>
      </c>
      <c r="G899" s="197" t="s">
        <v>2310</v>
      </c>
      <c r="H899" s="202" t="s">
        <v>3916</v>
      </c>
      <c r="I899" s="203" t="s">
        <v>3917</v>
      </c>
      <c r="J899" s="204">
        <v>69531.399999999994</v>
      </c>
      <c r="K899" s="204">
        <v>0</v>
      </c>
      <c r="L899" s="197">
        <v>69531.399999999994</v>
      </c>
      <c r="M899" s="197"/>
      <c r="N899" s="197"/>
      <c r="O899" s="227"/>
    </row>
    <row r="900" spans="2:15" x14ac:dyDescent="0.2">
      <c r="B900" s="196" t="s">
        <v>1024</v>
      </c>
      <c r="C900" s="197" t="s">
        <v>2918</v>
      </c>
      <c r="D900" s="197" t="s">
        <v>2369</v>
      </c>
      <c r="E900" s="197" t="s">
        <v>2292</v>
      </c>
      <c r="F900" s="197" t="s">
        <v>2292</v>
      </c>
      <c r="G900" s="197" t="s">
        <v>2301</v>
      </c>
      <c r="H900" s="202" t="s">
        <v>3918</v>
      </c>
      <c r="I900" s="203" t="s">
        <v>3919</v>
      </c>
      <c r="J900" s="204">
        <v>0</v>
      </c>
      <c r="K900" s="204">
        <v>0</v>
      </c>
      <c r="L900" s="197">
        <v>0</v>
      </c>
      <c r="M900" s="197"/>
      <c r="N900" s="197"/>
      <c r="O900" s="227"/>
    </row>
    <row r="901" spans="2:15" x14ac:dyDescent="0.2">
      <c r="B901" s="196" t="s">
        <v>1024</v>
      </c>
      <c r="C901" s="197" t="s">
        <v>2918</v>
      </c>
      <c r="D901" s="197" t="s">
        <v>2369</v>
      </c>
      <c r="E901" s="197" t="s">
        <v>2292</v>
      </c>
      <c r="F901" s="197" t="s">
        <v>2292</v>
      </c>
      <c r="G901" s="197" t="s">
        <v>2304</v>
      </c>
      <c r="H901" s="202" t="s">
        <v>3920</v>
      </c>
      <c r="I901" s="203" t="s">
        <v>3921</v>
      </c>
      <c r="J901" s="204">
        <v>12382.11</v>
      </c>
      <c r="K901" s="204">
        <v>0</v>
      </c>
      <c r="L901" s="197">
        <v>12382.11</v>
      </c>
      <c r="M901" s="197"/>
      <c r="N901" s="197"/>
      <c r="O901" s="227"/>
    </row>
    <row r="902" spans="2:15" x14ac:dyDescent="0.2">
      <c r="B902" s="196" t="s">
        <v>1024</v>
      </c>
      <c r="C902" s="197" t="s">
        <v>2918</v>
      </c>
      <c r="D902" s="197" t="s">
        <v>2369</v>
      </c>
      <c r="E902" s="197" t="s">
        <v>2292</v>
      </c>
      <c r="F902" s="197" t="s">
        <v>2292</v>
      </c>
      <c r="G902" s="197" t="s">
        <v>2306</v>
      </c>
      <c r="H902" s="202" t="s">
        <v>3922</v>
      </c>
      <c r="I902" s="203" t="s">
        <v>3923</v>
      </c>
      <c r="J902" s="204">
        <v>68617.05</v>
      </c>
      <c r="K902" s="204">
        <v>49.19</v>
      </c>
      <c r="L902" s="197">
        <v>68567.86</v>
      </c>
      <c r="M902" s="197"/>
      <c r="N902" s="197"/>
      <c r="O902" s="227"/>
    </row>
    <row r="903" spans="2:15" x14ac:dyDescent="0.2">
      <c r="B903" s="196" t="s">
        <v>1024</v>
      </c>
      <c r="C903" s="197" t="s">
        <v>2918</v>
      </c>
      <c r="D903" s="197" t="s">
        <v>2369</v>
      </c>
      <c r="E903" s="197" t="s">
        <v>2292</v>
      </c>
      <c r="F903" s="197" t="s">
        <v>2292</v>
      </c>
      <c r="G903" s="197" t="s">
        <v>2308</v>
      </c>
      <c r="H903" s="202" t="s">
        <v>3924</v>
      </c>
      <c r="I903" s="203" t="s">
        <v>3925</v>
      </c>
      <c r="J903" s="204">
        <v>984.46</v>
      </c>
      <c r="K903" s="204">
        <v>0</v>
      </c>
      <c r="L903" s="197">
        <v>984.46</v>
      </c>
      <c r="M903" s="197"/>
      <c r="N903" s="197"/>
      <c r="O903" s="227"/>
    </row>
    <row r="904" spans="2:15" x14ac:dyDescent="0.2">
      <c r="B904" s="196" t="s">
        <v>1024</v>
      </c>
      <c r="C904" s="197" t="s">
        <v>2918</v>
      </c>
      <c r="D904" s="197" t="s">
        <v>2369</v>
      </c>
      <c r="E904" s="197" t="s">
        <v>2292</v>
      </c>
      <c r="F904" s="197" t="s">
        <v>2292</v>
      </c>
      <c r="G904" s="197" t="s">
        <v>2369</v>
      </c>
      <c r="H904" s="202" t="s">
        <v>3926</v>
      </c>
      <c r="I904" s="203" t="s">
        <v>3927</v>
      </c>
      <c r="J904" s="204">
        <v>5000</v>
      </c>
      <c r="K904" s="204">
        <v>0</v>
      </c>
      <c r="L904" s="197">
        <v>5000</v>
      </c>
      <c r="M904" s="197"/>
      <c r="N904" s="197"/>
      <c r="O904" s="227"/>
    </row>
    <row r="905" spans="2:15" x14ac:dyDescent="0.2">
      <c r="B905" s="196" t="s">
        <v>1024</v>
      </c>
      <c r="C905" s="197" t="s">
        <v>2918</v>
      </c>
      <c r="D905" s="197" t="s">
        <v>2369</v>
      </c>
      <c r="E905" s="197" t="s">
        <v>2292</v>
      </c>
      <c r="F905" s="197" t="s">
        <v>2292</v>
      </c>
      <c r="G905" s="197" t="s">
        <v>2372</v>
      </c>
      <c r="H905" s="202" t="s">
        <v>3928</v>
      </c>
      <c r="I905" s="203" t="s">
        <v>3929</v>
      </c>
      <c r="J905" s="204">
        <v>0</v>
      </c>
      <c r="K905" s="204">
        <v>0</v>
      </c>
      <c r="L905" s="197">
        <v>0</v>
      </c>
      <c r="M905" s="197"/>
      <c r="N905" s="197"/>
      <c r="O905" s="227"/>
    </row>
    <row r="906" spans="2:15" x14ac:dyDescent="0.2">
      <c r="B906" s="196" t="s">
        <v>1026</v>
      </c>
      <c r="C906" s="197" t="s">
        <v>2918</v>
      </c>
      <c r="D906" s="197" t="s">
        <v>2369</v>
      </c>
      <c r="E906" s="197" t="s">
        <v>2292</v>
      </c>
      <c r="F906" s="197" t="s">
        <v>2310</v>
      </c>
      <c r="G906" s="197" t="s">
        <v>2289</v>
      </c>
      <c r="H906" s="202" t="s">
        <v>3930</v>
      </c>
      <c r="I906" s="203" t="s">
        <v>3931</v>
      </c>
      <c r="J906" s="204"/>
      <c r="K906" s="204"/>
      <c r="L906" s="197"/>
      <c r="M906" s="197"/>
      <c r="N906" s="197"/>
      <c r="O906" s="227"/>
    </row>
    <row r="907" spans="2:15" x14ac:dyDescent="0.2">
      <c r="B907" s="196" t="s">
        <v>1026</v>
      </c>
      <c r="C907" s="197" t="s">
        <v>2918</v>
      </c>
      <c r="D907" s="197" t="s">
        <v>2369</v>
      </c>
      <c r="E907" s="197" t="s">
        <v>2292</v>
      </c>
      <c r="F907" s="197" t="s">
        <v>2310</v>
      </c>
      <c r="G907" s="197" t="s">
        <v>2292</v>
      </c>
      <c r="H907" s="202" t="s">
        <v>3932</v>
      </c>
      <c r="I907" s="203" t="s">
        <v>3933</v>
      </c>
      <c r="J907" s="204">
        <v>0</v>
      </c>
      <c r="K907" s="204">
        <v>0</v>
      </c>
      <c r="L907" s="197">
        <v>0</v>
      </c>
      <c r="M907" s="197"/>
      <c r="N907" s="197"/>
      <c r="O907" s="227"/>
    </row>
    <row r="908" spans="2:15" x14ac:dyDescent="0.2">
      <c r="B908" s="196" t="s">
        <v>1026</v>
      </c>
      <c r="C908" s="197" t="s">
        <v>2918</v>
      </c>
      <c r="D908" s="197" t="s">
        <v>2369</v>
      </c>
      <c r="E908" s="197" t="s">
        <v>2292</v>
      </c>
      <c r="F908" s="197" t="s">
        <v>2310</v>
      </c>
      <c r="G908" s="197" t="s">
        <v>2310</v>
      </c>
      <c r="H908" s="202" t="s">
        <v>3934</v>
      </c>
      <c r="I908" s="203" t="s">
        <v>3935</v>
      </c>
      <c r="J908" s="204">
        <v>0</v>
      </c>
      <c r="K908" s="204">
        <v>0</v>
      </c>
      <c r="L908" s="197">
        <v>0</v>
      </c>
      <c r="M908" s="197"/>
      <c r="N908" s="197"/>
      <c r="O908" s="227"/>
    </row>
    <row r="909" spans="2:15" x14ac:dyDescent="0.2">
      <c r="B909" s="196" t="s">
        <v>1026</v>
      </c>
      <c r="C909" s="197" t="s">
        <v>2918</v>
      </c>
      <c r="D909" s="197" t="s">
        <v>2369</v>
      </c>
      <c r="E909" s="197" t="s">
        <v>2292</v>
      </c>
      <c r="F909" s="197" t="s">
        <v>2310</v>
      </c>
      <c r="G909" s="197" t="s">
        <v>2301</v>
      </c>
      <c r="H909" s="202" t="s">
        <v>3936</v>
      </c>
      <c r="I909" s="203" t="s">
        <v>3937</v>
      </c>
      <c r="J909" s="204">
        <v>0</v>
      </c>
      <c r="K909" s="204">
        <v>0</v>
      </c>
      <c r="L909" s="197">
        <v>0</v>
      </c>
      <c r="M909" s="197"/>
      <c r="N909" s="197"/>
      <c r="O909" s="227"/>
    </row>
    <row r="910" spans="2:15" x14ac:dyDescent="0.2">
      <c r="B910" s="196" t="s">
        <v>1026</v>
      </c>
      <c r="C910" s="197" t="s">
        <v>2918</v>
      </c>
      <c r="D910" s="197" t="s">
        <v>2369</v>
      </c>
      <c r="E910" s="197" t="s">
        <v>2292</v>
      </c>
      <c r="F910" s="197" t="s">
        <v>2310</v>
      </c>
      <c r="G910" s="197" t="s">
        <v>2304</v>
      </c>
      <c r="H910" s="202" t="s">
        <v>3938</v>
      </c>
      <c r="I910" s="203" t="s">
        <v>3939</v>
      </c>
      <c r="J910" s="204">
        <v>0</v>
      </c>
      <c r="K910" s="204">
        <v>0</v>
      </c>
      <c r="L910" s="197">
        <v>0</v>
      </c>
      <c r="M910" s="197"/>
      <c r="N910" s="197"/>
      <c r="O910" s="227"/>
    </row>
    <row r="911" spans="2:15" x14ac:dyDescent="0.2">
      <c r="B911" s="196" t="s">
        <v>1026</v>
      </c>
      <c r="C911" s="197" t="s">
        <v>2918</v>
      </c>
      <c r="D911" s="197" t="s">
        <v>2369</v>
      </c>
      <c r="E911" s="197" t="s">
        <v>2292</v>
      </c>
      <c r="F911" s="197" t="s">
        <v>2310</v>
      </c>
      <c r="G911" s="197" t="s">
        <v>2306</v>
      </c>
      <c r="H911" s="202" t="s">
        <v>3940</v>
      </c>
      <c r="I911" s="203" t="s">
        <v>3941</v>
      </c>
      <c r="J911" s="204">
        <v>0</v>
      </c>
      <c r="K911" s="204">
        <v>0</v>
      </c>
      <c r="L911" s="197">
        <v>0</v>
      </c>
      <c r="M911" s="197"/>
      <c r="N911" s="197"/>
      <c r="O911" s="227"/>
    </row>
    <row r="912" spans="2:15" x14ac:dyDescent="0.2">
      <c r="B912" s="196" t="s">
        <v>1026</v>
      </c>
      <c r="C912" s="197" t="s">
        <v>2918</v>
      </c>
      <c r="D912" s="197" t="s">
        <v>2369</v>
      </c>
      <c r="E912" s="197" t="s">
        <v>2292</v>
      </c>
      <c r="F912" s="197" t="s">
        <v>2310</v>
      </c>
      <c r="G912" s="197" t="s">
        <v>2308</v>
      </c>
      <c r="H912" s="202" t="s">
        <v>3942</v>
      </c>
      <c r="I912" s="203" t="s">
        <v>3943</v>
      </c>
      <c r="J912" s="204">
        <v>0</v>
      </c>
      <c r="K912" s="204">
        <v>0</v>
      </c>
      <c r="L912" s="197">
        <v>0</v>
      </c>
      <c r="M912" s="197"/>
      <c r="N912" s="197"/>
      <c r="O912" s="227"/>
    </row>
    <row r="913" spans="2:15" x14ac:dyDescent="0.2">
      <c r="B913" s="196" t="s">
        <v>1026</v>
      </c>
      <c r="C913" s="197" t="s">
        <v>2918</v>
      </c>
      <c r="D913" s="197" t="s">
        <v>2369</v>
      </c>
      <c r="E913" s="197" t="s">
        <v>2292</v>
      </c>
      <c r="F913" s="197" t="s">
        <v>2310</v>
      </c>
      <c r="G913" s="197" t="s">
        <v>2369</v>
      </c>
      <c r="H913" s="202" t="s">
        <v>3944</v>
      </c>
      <c r="I913" s="203" t="s">
        <v>3945</v>
      </c>
      <c r="J913" s="204">
        <v>0</v>
      </c>
      <c r="K913" s="204">
        <v>0</v>
      </c>
      <c r="L913" s="197">
        <v>0</v>
      </c>
      <c r="M913" s="197"/>
      <c r="N913" s="197"/>
      <c r="O913" s="227"/>
    </row>
    <row r="914" spans="2:15" x14ac:dyDescent="0.2">
      <c r="B914" s="196" t="s">
        <v>1028</v>
      </c>
      <c r="C914" s="197" t="s">
        <v>2918</v>
      </c>
      <c r="D914" s="197" t="s">
        <v>2369</v>
      </c>
      <c r="E914" s="197" t="s">
        <v>2292</v>
      </c>
      <c r="F914" s="197" t="s">
        <v>2301</v>
      </c>
      <c r="G914" s="197" t="s">
        <v>2289</v>
      </c>
      <c r="H914" s="202" t="s">
        <v>3946</v>
      </c>
      <c r="I914" s="203" t="s">
        <v>3947</v>
      </c>
      <c r="J914" s="204"/>
      <c r="K914" s="204"/>
      <c r="L914" s="197"/>
      <c r="M914" s="197"/>
      <c r="N914" s="197"/>
      <c r="O914" s="227"/>
    </row>
    <row r="915" spans="2:15" x14ac:dyDescent="0.2">
      <c r="B915" s="196" t="s">
        <v>1028</v>
      </c>
      <c r="C915" s="197" t="s">
        <v>2918</v>
      </c>
      <c r="D915" s="197" t="s">
        <v>2369</v>
      </c>
      <c r="E915" s="197" t="s">
        <v>2292</v>
      </c>
      <c r="F915" s="197" t="s">
        <v>2301</v>
      </c>
      <c r="G915" s="197" t="s">
        <v>2292</v>
      </c>
      <c r="H915" s="202" t="s">
        <v>3948</v>
      </c>
      <c r="I915" s="203" t="s">
        <v>3947</v>
      </c>
      <c r="J915" s="204">
        <v>0</v>
      </c>
      <c r="K915" s="204">
        <v>0</v>
      </c>
      <c r="L915" s="197">
        <v>0</v>
      </c>
      <c r="M915" s="197"/>
      <c r="N915" s="197"/>
      <c r="O915" s="227"/>
    </row>
    <row r="916" spans="2:15" x14ac:dyDescent="0.2">
      <c r="B916" s="196" t="s">
        <v>384</v>
      </c>
      <c r="C916" s="197" t="s">
        <v>2918</v>
      </c>
      <c r="D916" s="197" t="s">
        <v>2369</v>
      </c>
      <c r="E916" s="197" t="s">
        <v>2310</v>
      </c>
      <c r="F916" s="197" t="s">
        <v>2289</v>
      </c>
      <c r="G916" s="197" t="s">
        <v>2289</v>
      </c>
      <c r="H916" s="202" t="s">
        <v>3949</v>
      </c>
      <c r="I916" s="203" t="s">
        <v>3950</v>
      </c>
      <c r="J916" s="204"/>
      <c r="K916" s="204"/>
      <c r="L916" s="197"/>
      <c r="M916" s="197"/>
      <c r="N916" s="197"/>
      <c r="O916" s="227"/>
    </row>
    <row r="917" spans="2:15" x14ac:dyDescent="0.2">
      <c r="B917" s="196" t="s">
        <v>1030</v>
      </c>
      <c r="C917" s="197" t="s">
        <v>2918</v>
      </c>
      <c r="D917" s="197" t="s">
        <v>2369</v>
      </c>
      <c r="E917" s="197" t="s">
        <v>2310</v>
      </c>
      <c r="F917" s="197" t="s">
        <v>2292</v>
      </c>
      <c r="G917" s="197" t="s">
        <v>2289</v>
      </c>
      <c r="H917" s="202" t="s">
        <v>3951</v>
      </c>
      <c r="I917" s="203" t="s">
        <v>3952</v>
      </c>
      <c r="J917" s="204"/>
      <c r="K917" s="204"/>
      <c r="L917" s="197"/>
      <c r="M917" s="197"/>
      <c r="N917" s="197"/>
      <c r="O917" s="227"/>
    </row>
    <row r="918" spans="2:15" x14ac:dyDescent="0.2">
      <c r="B918" s="196" t="s">
        <v>1030</v>
      </c>
      <c r="C918" s="197" t="s">
        <v>2918</v>
      </c>
      <c r="D918" s="197" t="s">
        <v>2369</v>
      </c>
      <c r="E918" s="197" t="s">
        <v>2310</v>
      </c>
      <c r="F918" s="197" t="s">
        <v>2292</v>
      </c>
      <c r="G918" s="197" t="s">
        <v>2292</v>
      </c>
      <c r="H918" s="202" t="s">
        <v>3953</v>
      </c>
      <c r="I918" s="203" t="s">
        <v>3954</v>
      </c>
      <c r="J918" s="204">
        <v>6129506.3799999999</v>
      </c>
      <c r="K918" s="204">
        <v>43853.41</v>
      </c>
      <c r="L918" s="197">
        <v>6085652.9699999997</v>
      </c>
      <c r="M918" s="197"/>
      <c r="N918" s="197"/>
      <c r="O918" s="227"/>
    </row>
    <row r="919" spans="2:15" x14ac:dyDescent="0.2">
      <c r="B919" s="196" t="s">
        <v>1030</v>
      </c>
      <c r="C919" s="197" t="s">
        <v>2918</v>
      </c>
      <c r="D919" s="197" t="s">
        <v>2369</v>
      </c>
      <c r="E919" s="197" t="s">
        <v>2310</v>
      </c>
      <c r="F919" s="197" t="s">
        <v>2292</v>
      </c>
      <c r="G919" s="197" t="s">
        <v>2306</v>
      </c>
      <c r="H919" s="202" t="s">
        <v>3955</v>
      </c>
      <c r="I919" s="203" t="s">
        <v>3956</v>
      </c>
      <c r="J919" s="204">
        <v>2348849.65</v>
      </c>
      <c r="K919" s="204">
        <v>11352.47</v>
      </c>
      <c r="L919" s="197">
        <v>2337497.1799999997</v>
      </c>
      <c r="M919" s="197"/>
      <c r="N919" s="197"/>
      <c r="O919" s="227"/>
    </row>
    <row r="920" spans="2:15" x14ac:dyDescent="0.2">
      <c r="B920" s="196" t="s">
        <v>1030</v>
      </c>
      <c r="C920" s="197" t="s">
        <v>2918</v>
      </c>
      <c r="D920" s="197" t="s">
        <v>2369</v>
      </c>
      <c r="E920" s="197" t="s">
        <v>2310</v>
      </c>
      <c r="F920" s="197" t="s">
        <v>2292</v>
      </c>
      <c r="G920" s="197" t="s">
        <v>2308</v>
      </c>
      <c r="H920" s="202" t="s">
        <v>3957</v>
      </c>
      <c r="I920" s="203" t="s">
        <v>3958</v>
      </c>
      <c r="J920" s="204">
        <v>86906.29</v>
      </c>
      <c r="K920" s="204">
        <v>666.85</v>
      </c>
      <c r="L920" s="197">
        <v>86239.439999999988</v>
      </c>
      <c r="M920" s="197"/>
      <c r="N920" s="197"/>
      <c r="O920" s="227"/>
    </row>
    <row r="921" spans="2:15" x14ac:dyDescent="0.2">
      <c r="B921" s="196" t="s">
        <v>1030</v>
      </c>
      <c r="C921" s="197" t="s">
        <v>2918</v>
      </c>
      <c r="D921" s="197" t="s">
        <v>2369</v>
      </c>
      <c r="E921" s="197" t="s">
        <v>2310</v>
      </c>
      <c r="F921" s="197" t="s">
        <v>2292</v>
      </c>
      <c r="G921" s="197" t="s">
        <v>2369</v>
      </c>
      <c r="H921" s="202" t="s">
        <v>3959</v>
      </c>
      <c r="I921" s="203" t="s">
        <v>3960</v>
      </c>
      <c r="J921" s="204">
        <v>0</v>
      </c>
      <c r="K921" s="204">
        <v>0</v>
      </c>
      <c r="L921" s="197">
        <v>0</v>
      </c>
      <c r="M921" s="197"/>
      <c r="N921" s="197"/>
      <c r="O921" s="227"/>
    </row>
    <row r="922" spans="2:15" x14ac:dyDescent="0.2">
      <c r="B922" s="196" t="s">
        <v>1030</v>
      </c>
      <c r="C922" s="197" t="s">
        <v>2918</v>
      </c>
      <c r="D922" s="197" t="s">
        <v>2369</v>
      </c>
      <c r="E922" s="197" t="s">
        <v>2310</v>
      </c>
      <c r="F922" s="197" t="s">
        <v>2292</v>
      </c>
      <c r="G922" s="197" t="s">
        <v>2372</v>
      </c>
      <c r="H922" s="202" t="s">
        <v>3961</v>
      </c>
      <c r="I922" s="203" t="s">
        <v>3962</v>
      </c>
      <c r="J922" s="204">
        <v>0</v>
      </c>
      <c r="K922" s="204">
        <v>0</v>
      </c>
      <c r="L922" s="197">
        <v>0</v>
      </c>
      <c r="M922" s="197"/>
      <c r="N922" s="197"/>
      <c r="O922" s="227"/>
    </row>
    <row r="923" spans="2:15" x14ac:dyDescent="0.2">
      <c r="B923" s="196" t="s">
        <v>1030</v>
      </c>
      <c r="C923" s="197" t="s">
        <v>2918</v>
      </c>
      <c r="D923" s="197" t="s">
        <v>2369</v>
      </c>
      <c r="E923" s="197" t="s">
        <v>2310</v>
      </c>
      <c r="F923" s="197" t="s">
        <v>2292</v>
      </c>
      <c r="G923" s="197" t="s">
        <v>2325</v>
      </c>
      <c r="H923" s="202" t="s">
        <v>3963</v>
      </c>
      <c r="I923" s="203" t="s">
        <v>3964</v>
      </c>
      <c r="J923" s="204">
        <v>40135.35</v>
      </c>
      <c r="K923" s="204">
        <v>92.97</v>
      </c>
      <c r="L923" s="197">
        <v>40042.379999999997</v>
      </c>
      <c r="M923" s="197"/>
      <c r="N923" s="197"/>
      <c r="O923" s="227"/>
    </row>
    <row r="924" spans="2:15" x14ac:dyDescent="0.2">
      <c r="B924" s="196" t="s">
        <v>1030</v>
      </c>
      <c r="C924" s="197" t="s">
        <v>2918</v>
      </c>
      <c r="D924" s="197" t="s">
        <v>2369</v>
      </c>
      <c r="E924" s="197" t="s">
        <v>2310</v>
      </c>
      <c r="F924" s="197" t="s">
        <v>2292</v>
      </c>
      <c r="G924" s="197" t="s">
        <v>2328</v>
      </c>
      <c r="H924" s="202" t="s">
        <v>3965</v>
      </c>
      <c r="I924" s="203" t="s">
        <v>3966</v>
      </c>
      <c r="J924" s="204">
        <v>0</v>
      </c>
      <c r="K924" s="204">
        <v>0</v>
      </c>
      <c r="L924" s="197">
        <v>0</v>
      </c>
      <c r="M924" s="197"/>
      <c r="N924" s="197"/>
      <c r="O924" s="227"/>
    </row>
    <row r="925" spans="2:15" x14ac:dyDescent="0.2">
      <c r="B925" s="196" t="s">
        <v>1030</v>
      </c>
      <c r="C925" s="197" t="s">
        <v>2918</v>
      </c>
      <c r="D925" s="197" t="s">
        <v>2369</v>
      </c>
      <c r="E925" s="197" t="s">
        <v>2310</v>
      </c>
      <c r="F925" s="197" t="s">
        <v>2292</v>
      </c>
      <c r="G925" s="197" t="s">
        <v>2331</v>
      </c>
      <c r="H925" s="202" t="s">
        <v>3967</v>
      </c>
      <c r="I925" s="203" t="s">
        <v>3968</v>
      </c>
      <c r="J925" s="204">
        <v>1615496.8</v>
      </c>
      <c r="K925" s="204">
        <v>330.94</v>
      </c>
      <c r="L925" s="197">
        <v>1615165.86</v>
      </c>
      <c r="M925" s="197"/>
      <c r="N925" s="197"/>
      <c r="O925" s="227"/>
    </row>
    <row r="926" spans="2:15" x14ac:dyDescent="0.2">
      <c r="B926" s="196" t="s">
        <v>1030</v>
      </c>
      <c r="C926" s="197" t="s">
        <v>2918</v>
      </c>
      <c r="D926" s="197" t="s">
        <v>2369</v>
      </c>
      <c r="E926" s="197" t="s">
        <v>2310</v>
      </c>
      <c r="F926" s="197" t="s">
        <v>2292</v>
      </c>
      <c r="G926" s="197" t="s">
        <v>2354</v>
      </c>
      <c r="H926" s="202" t="s">
        <v>3969</v>
      </c>
      <c r="I926" s="203" t="s">
        <v>3970</v>
      </c>
      <c r="J926" s="204">
        <v>669754.44999999995</v>
      </c>
      <c r="K926" s="204">
        <v>405.06</v>
      </c>
      <c r="L926" s="197">
        <v>669349.3899999999</v>
      </c>
      <c r="M926" s="197"/>
      <c r="N926" s="197"/>
      <c r="O926" s="227"/>
    </row>
    <row r="927" spans="2:15" x14ac:dyDescent="0.2">
      <c r="B927" s="196" t="s">
        <v>1032</v>
      </c>
      <c r="C927" s="197" t="s">
        <v>2918</v>
      </c>
      <c r="D927" s="197" t="s">
        <v>2369</v>
      </c>
      <c r="E927" s="197" t="s">
        <v>2310</v>
      </c>
      <c r="F927" s="197" t="s">
        <v>2310</v>
      </c>
      <c r="G927" s="197" t="s">
        <v>2289</v>
      </c>
      <c r="H927" s="202" t="s">
        <v>3971</v>
      </c>
      <c r="I927" s="203" t="s">
        <v>3972</v>
      </c>
      <c r="J927" s="204"/>
      <c r="K927" s="204"/>
      <c r="L927" s="197"/>
      <c r="M927" s="197"/>
      <c r="N927" s="197"/>
      <c r="O927" s="227"/>
    </row>
    <row r="928" spans="2:15" x14ac:dyDescent="0.2">
      <c r="B928" s="196" t="s">
        <v>1032</v>
      </c>
      <c r="C928" s="197" t="s">
        <v>2918</v>
      </c>
      <c r="D928" s="197" t="s">
        <v>2369</v>
      </c>
      <c r="E928" s="197" t="s">
        <v>2310</v>
      </c>
      <c r="F928" s="197" t="s">
        <v>2310</v>
      </c>
      <c r="G928" s="197" t="s">
        <v>2292</v>
      </c>
      <c r="H928" s="202" t="s">
        <v>3973</v>
      </c>
      <c r="I928" s="203" t="s">
        <v>3974</v>
      </c>
      <c r="J928" s="204">
        <v>757843.59</v>
      </c>
      <c r="K928" s="204">
        <v>4309.1000000000004</v>
      </c>
      <c r="L928" s="197">
        <v>753534.49</v>
      </c>
      <c r="M928" s="197"/>
      <c r="N928" s="197"/>
      <c r="O928" s="227"/>
    </row>
    <row r="929" spans="2:15" x14ac:dyDescent="0.2">
      <c r="B929" s="196" t="s">
        <v>1032</v>
      </c>
      <c r="C929" s="197" t="s">
        <v>2918</v>
      </c>
      <c r="D929" s="197" t="s">
        <v>2369</v>
      </c>
      <c r="E929" s="197" t="s">
        <v>2310</v>
      </c>
      <c r="F929" s="197" t="s">
        <v>2310</v>
      </c>
      <c r="G929" s="197" t="s">
        <v>2306</v>
      </c>
      <c r="H929" s="202" t="s">
        <v>3975</v>
      </c>
      <c r="I929" s="203" t="s">
        <v>3976</v>
      </c>
      <c r="J929" s="204">
        <v>226809.84</v>
      </c>
      <c r="K929" s="204">
        <v>1739.86</v>
      </c>
      <c r="L929" s="197">
        <v>225069.98</v>
      </c>
      <c r="M929" s="197"/>
      <c r="N929" s="197"/>
      <c r="O929" s="227"/>
    </row>
    <row r="930" spans="2:15" x14ac:dyDescent="0.2">
      <c r="B930" s="196" t="s">
        <v>1032</v>
      </c>
      <c r="C930" s="197" t="s">
        <v>2918</v>
      </c>
      <c r="D930" s="197" t="s">
        <v>2369</v>
      </c>
      <c r="E930" s="197" t="s">
        <v>2310</v>
      </c>
      <c r="F930" s="197" t="s">
        <v>2310</v>
      </c>
      <c r="G930" s="197" t="s">
        <v>2308</v>
      </c>
      <c r="H930" s="202" t="s">
        <v>3977</v>
      </c>
      <c r="I930" s="203" t="s">
        <v>3978</v>
      </c>
      <c r="J930" s="204">
        <v>22083.88</v>
      </c>
      <c r="K930" s="204">
        <v>124.08</v>
      </c>
      <c r="L930" s="197">
        <v>21959.8</v>
      </c>
      <c r="M930" s="197"/>
      <c r="N930" s="197"/>
      <c r="O930" s="227"/>
    </row>
    <row r="931" spans="2:15" x14ac:dyDescent="0.2">
      <c r="B931" s="196" t="s">
        <v>1032</v>
      </c>
      <c r="C931" s="197" t="s">
        <v>2918</v>
      </c>
      <c r="D931" s="197" t="s">
        <v>2369</v>
      </c>
      <c r="E931" s="197" t="s">
        <v>2310</v>
      </c>
      <c r="F931" s="197" t="s">
        <v>2310</v>
      </c>
      <c r="G931" s="197" t="s">
        <v>2369</v>
      </c>
      <c r="H931" s="202" t="s">
        <v>3979</v>
      </c>
      <c r="I931" s="203" t="s">
        <v>3980</v>
      </c>
      <c r="J931" s="204">
        <v>0</v>
      </c>
      <c r="K931" s="204">
        <v>0</v>
      </c>
      <c r="L931" s="197">
        <v>0</v>
      </c>
      <c r="M931" s="197"/>
      <c r="N931" s="197"/>
      <c r="O931" s="227"/>
    </row>
    <row r="932" spans="2:15" x14ac:dyDescent="0.2">
      <c r="B932" s="196" t="s">
        <v>1032</v>
      </c>
      <c r="C932" s="197" t="s">
        <v>2918</v>
      </c>
      <c r="D932" s="197" t="s">
        <v>2369</v>
      </c>
      <c r="E932" s="197" t="s">
        <v>2310</v>
      </c>
      <c r="F932" s="197" t="s">
        <v>2310</v>
      </c>
      <c r="G932" s="197" t="s">
        <v>2372</v>
      </c>
      <c r="H932" s="202" t="s">
        <v>3981</v>
      </c>
      <c r="I932" s="203" t="s">
        <v>3982</v>
      </c>
      <c r="J932" s="204">
        <v>0</v>
      </c>
      <c r="K932" s="204">
        <v>0</v>
      </c>
      <c r="L932" s="197">
        <v>0</v>
      </c>
      <c r="M932" s="197"/>
      <c r="N932" s="197"/>
      <c r="O932" s="227"/>
    </row>
    <row r="933" spans="2:15" x14ac:dyDescent="0.2">
      <c r="B933" s="196" t="s">
        <v>1032</v>
      </c>
      <c r="C933" s="197" t="s">
        <v>2918</v>
      </c>
      <c r="D933" s="197" t="s">
        <v>2369</v>
      </c>
      <c r="E933" s="197" t="s">
        <v>2310</v>
      </c>
      <c r="F933" s="197" t="s">
        <v>2310</v>
      </c>
      <c r="G933" s="197" t="s">
        <v>2325</v>
      </c>
      <c r="H933" s="202" t="s">
        <v>3983</v>
      </c>
      <c r="I933" s="203" t="s">
        <v>3984</v>
      </c>
      <c r="J933" s="204">
        <v>4001.42</v>
      </c>
      <c r="K933" s="204">
        <v>2257.08</v>
      </c>
      <c r="L933" s="197">
        <v>1744.3400000000001</v>
      </c>
      <c r="M933" s="197"/>
      <c r="N933" s="197"/>
      <c r="O933" s="227"/>
    </row>
    <row r="934" spans="2:15" x14ac:dyDescent="0.2">
      <c r="B934" s="196" t="s">
        <v>1032</v>
      </c>
      <c r="C934" s="197" t="s">
        <v>2918</v>
      </c>
      <c r="D934" s="197" t="s">
        <v>2369</v>
      </c>
      <c r="E934" s="197" t="s">
        <v>2310</v>
      </c>
      <c r="F934" s="197" t="s">
        <v>2310</v>
      </c>
      <c r="G934" s="197" t="s">
        <v>2328</v>
      </c>
      <c r="H934" s="202">
        <v>507020210</v>
      </c>
      <c r="I934" s="203" t="s">
        <v>3985</v>
      </c>
      <c r="J934" s="204">
        <v>0</v>
      </c>
      <c r="K934" s="204">
        <v>0</v>
      </c>
      <c r="L934" s="197">
        <v>0</v>
      </c>
      <c r="M934" s="197"/>
      <c r="N934" s="197"/>
      <c r="O934" s="227"/>
    </row>
    <row r="935" spans="2:15" x14ac:dyDescent="0.2">
      <c r="B935" s="196" t="s">
        <v>1032</v>
      </c>
      <c r="C935" s="197" t="s">
        <v>2918</v>
      </c>
      <c r="D935" s="197" t="s">
        <v>2369</v>
      </c>
      <c r="E935" s="197" t="s">
        <v>2310</v>
      </c>
      <c r="F935" s="197" t="s">
        <v>2310</v>
      </c>
      <c r="G935" s="197" t="s">
        <v>2331</v>
      </c>
      <c r="H935" s="202">
        <v>507020211</v>
      </c>
      <c r="I935" s="203" t="s">
        <v>3986</v>
      </c>
      <c r="J935" s="204">
        <v>81398.05</v>
      </c>
      <c r="K935" s="204">
        <v>280.49</v>
      </c>
      <c r="L935" s="197">
        <v>81117.56</v>
      </c>
      <c r="M935" s="197"/>
      <c r="N935" s="197"/>
      <c r="O935" s="227"/>
    </row>
    <row r="936" spans="2:15" x14ac:dyDescent="0.2">
      <c r="B936" s="196" t="s">
        <v>1034</v>
      </c>
      <c r="C936" s="197" t="s">
        <v>2918</v>
      </c>
      <c r="D936" s="197" t="s">
        <v>2369</v>
      </c>
      <c r="E936" s="197" t="s">
        <v>2310</v>
      </c>
      <c r="F936" s="197" t="s">
        <v>2301</v>
      </c>
      <c r="G936" s="197" t="s">
        <v>2289</v>
      </c>
      <c r="H936" s="202" t="s">
        <v>3987</v>
      </c>
      <c r="I936" s="203" t="s">
        <v>3988</v>
      </c>
      <c r="J936" s="204"/>
      <c r="K936" s="204"/>
      <c r="L936" s="197"/>
      <c r="M936" s="197"/>
      <c r="N936" s="197"/>
      <c r="O936" s="227"/>
    </row>
    <row r="937" spans="2:15" x14ac:dyDescent="0.2">
      <c r="B937" s="196" t="s">
        <v>1034</v>
      </c>
      <c r="C937" s="197" t="s">
        <v>2918</v>
      </c>
      <c r="D937" s="197" t="s">
        <v>2369</v>
      </c>
      <c r="E937" s="197" t="s">
        <v>2310</v>
      </c>
      <c r="F937" s="197" t="s">
        <v>2301</v>
      </c>
      <c r="G937" s="197" t="s">
        <v>2292</v>
      </c>
      <c r="H937" s="202" t="s">
        <v>3989</v>
      </c>
      <c r="I937" s="203" t="s">
        <v>3988</v>
      </c>
      <c r="J937" s="204">
        <v>0</v>
      </c>
      <c r="K937" s="204">
        <v>0</v>
      </c>
      <c r="L937" s="197">
        <v>0</v>
      </c>
      <c r="M937" s="197"/>
      <c r="N937" s="197"/>
      <c r="O937" s="227"/>
    </row>
    <row r="938" spans="2:15" x14ac:dyDescent="0.2">
      <c r="B938" s="196" t="s">
        <v>2104</v>
      </c>
      <c r="C938" s="197" t="s">
        <v>2918</v>
      </c>
      <c r="D938" s="197" t="s">
        <v>2372</v>
      </c>
      <c r="E938" s="197" t="s">
        <v>2289</v>
      </c>
      <c r="F938" s="197" t="s">
        <v>2289</v>
      </c>
      <c r="G938" s="197" t="s">
        <v>2289</v>
      </c>
      <c r="H938" s="202" t="s">
        <v>3990</v>
      </c>
      <c r="I938" s="203" t="s">
        <v>3991</v>
      </c>
      <c r="J938" s="204"/>
      <c r="K938" s="204"/>
      <c r="L938" s="197"/>
      <c r="M938" s="197"/>
      <c r="N938" s="197"/>
      <c r="O938" s="227"/>
    </row>
    <row r="939" spans="2:15" x14ac:dyDescent="0.2">
      <c r="B939" s="196" t="s">
        <v>387</v>
      </c>
      <c r="C939" s="197" t="s">
        <v>2918</v>
      </c>
      <c r="D939" s="197" t="s">
        <v>2372</v>
      </c>
      <c r="E939" s="197" t="s">
        <v>2292</v>
      </c>
      <c r="F939" s="197" t="s">
        <v>2289</v>
      </c>
      <c r="G939" s="197" t="s">
        <v>2289</v>
      </c>
      <c r="H939" s="202" t="s">
        <v>3992</v>
      </c>
      <c r="I939" s="203" t="s">
        <v>3993</v>
      </c>
      <c r="J939" s="204"/>
      <c r="K939" s="204"/>
      <c r="L939" s="197"/>
      <c r="M939" s="197"/>
      <c r="N939" s="197"/>
      <c r="O939" s="227"/>
    </row>
    <row r="940" spans="2:15" x14ac:dyDescent="0.2">
      <c r="B940" s="196" t="s">
        <v>1036</v>
      </c>
      <c r="C940" s="197" t="s">
        <v>2918</v>
      </c>
      <c r="D940" s="197" t="s">
        <v>2372</v>
      </c>
      <c r="E940" s="197" t="s">
        <v>2292</v>
      </c>
      <c r="F940" s="197" t="s">
        <v>2292</v>
      </c>
      <c r="G940" s="197" t="s">
        <v>2289</v>
      </c>
      <c r="H940" s="202" t="s">
        <v>3994</v>
      </c>
      <c r="I940" s="203" t="s">
        <v>3995</v>
      </c>
      <c r="J940" s="204"/>
      <c r="K940" s="204"/>
      <c r="L940" s="197"/>
      <c r="M940" s="197"/>
      <c r="N940" s="197"/>
      <c r="O940" s="227"/>
    </row>
    <row r="941" spans="2:15" x14ac:dyDescent="0.2">
      <c r="B941" s="196" t="s">
        <v>1036</v>
      </c>
      <c r="C941" s="197" t="s">
        <v>2918</v>
      </c>
      <c r="D941" s="197" t="s">
        <v>2372</v>
      </c>
      <c r="E941" s="197" t="s">
        <v>2292</v>
      </c>
      <c r="F941" s="197" t="s">
        <v>2292</v>
      </c>
      <c r="G941" s="197" t="s">
        <v>2292</v>
      </c>
      <c r="H941" s="202" t="s">
        <v>3996</v>
      </c>
      <c r="I941" s="203" t="s">
        <v>3997</v>
      </c>
      <c r="J941" s="204">
        <v>597878.56999999995</v>
      </c>
      <c r="K941" s="204">
        <v>4588.5600000000004</v>
      </c>
      <c r="L941" s="197">
        <v>593290.00999999989</v>
      </c>
      <c r="M941" s="197"/>
      <c r="N941" s="197"/>
      <c r="O941" s="227"/>
    </row>
    <row r="942" spans="2:15" x14ac:dyDescent="0.2">
      <c r="B942" s="196" t="s">
        <v>1036</v>
      </c>
      <c r="C942" s="197" t="s">
        <v>2918</v>
      </c>
      <c r="D942" s="197" t="s">
        <v>2372</v>
      </c>
      <c r="E942" s="197" t="s">
        <v>2292</v>
      </c>
      <c r="F942" s="197" t="s">
        <v>2292</v>
      </c>
      <c r="G942" s="197" t="s">
        <v>2310</v>
      </c>
      <c r="H942" s="202" t="s">
        <v>3998</v>
      </c>
      <c r="I942" s="203" t="s">
        <v>3999</v>
      </c>
      <c r="J942" s="204">
        <v>378842.48</v>
      </c>
      <c r="K942" s="204">
        <v>977.67</v>
      </c>
      <c r="L942" s="197">
        <v>377864.81</v>
      </c>
      <c r="M942" s="197"/>
      <c r="N942" s="197"/>
      <c r="O942" s="227"/>
    </row>
    <row r="943" spans="2:15" x14ac:dyDescent="0.2">
      <c r="B943" s="196" t="s">
        <v>1036</v>
      </c>
      <c r="C943" s="197" t="s">
        <v>2918</v>
      </c>
      <c r="D943" s="197" t="s">
        <v>2372</v>
      </c>
      <c r="E943" s="197" t="s">
        <v>2292</v>
      </c>
      <c r="F943" s="197" t="s">
        <v>2292</v>
      </c>
      <c r="G943" s="197" t="s">
        <v>2301</v>
      </c>
      <c r="H943" s="202" t="s">
        <v>4000</v>
      </c>
      <c r="I943" s="203" t="s">
        <v>4001</v>
      </c>
      <c r="J943" s="204">
        <v>0</v>
      </c>
      <c r="K943" s="204">
        <v>0</v>
      </c>
      <c r="L943" s="197">
        <v>0</v>
      </c>
      <c r="M943" s="197"/>
      <c r="N943" s="197"/>
      <c r="O943" s="227"/>
    </row>
    <row r="944" spans="2:15" x14ac:dyDescent="0.2">
      <c r="B944" s="196" t="s">
        <v>1036</v>
      </c>
      <c r="C944" s="197" t="s">
        <v>2918</v>
      </c>
      <c r="D944" s="197" t="s">
        <v>2372</v>
      </c>
      <c r="E944" s="197" t="s">
        <v>2292</v>
      </c>
      <c r="F944" s="197" t="s">
        <v>2292</v>
      </c>
      <c r="G944" s="197" t="s">
        <v>2304</v>
      </c>
      <c r="H944" s="202" t="s">
        <v>4002</v>
      </c>
      <c r="I944" s="203" t="s">
        <v>4003</v>
      </c>
      <c r="J944" s="204">
        <v>46432.91</v>
      </c>
      <c r="K944" s="204">
        <v>0</v>
      </c>
      <c r="L944" s="197">
        <v>46432.91</v>
      </c>
      <c r="M944" s="197"/>
      <c r="N944" s="197"/>
      <c r="O944" s="227"/>
    </row>
    <row r="945" spans="2:15" x14ac:dyDescent="0.2">
      <c r="B945" s="196" t="s">
        <v>1036</v>
      </c>
      <c r="C945" s="197" t="s">
        <v>2918</v>
      </c>
      <c r="D945" s="197" t="s">
        <v>2372</v>
      </c>
      <c r="E945" s="197" t="s">
        <v>2292</v>
      </c>
      <c r="F945" s="197" t="s">
        <v>2292</v>
      </c>
      <c r="G945" s="197" t="s">
        <v>2306</v>
      </c>
      <c r="H945" s="202" t="s">
        <v>4004</v>
      </c>
      <c r="I945" s="203" t="s">
        <v>4005</v>
      </c>
      <c r="J945" s="204">
        <v>270699.65000000002</v>
      </c>
      <c r="K945" s="204">
        <v>1390.56</v>
      </c>
      <c r="L945" s="197">
        <v>269309.09000000003</v>
      </c>
      <c r="M945" s="197"/>
      <c r="N945" s="197"/>
      <c r="O945" s="227"/>
    </row>
    <row r="946" spans="2:15" x14ac:dyDescent="0.2">
      <c r="B946" s="196" t="s">
        <v>1036</v>
      </c>
      <c r="C946" s="197" t="s">
        <v>2918</v>
      </c>
      <c r="D946" s="197" t="s">
        <v>2372</v>
      </c>
      <c r="E946" s="197" t="s">
        <v>2292</v>
      </c>
      <c r="F946" s="197" t="s">
        <v>2292</v>
      </c>
      <c r="G946" s="197" t="s">
        <v>2308</v>
      </c>
      <c r="H946" s="202" t="s">
        <v>4006</v>
      </c>
      <c r="I946" s="203" t="s">
        <v>4007</v>
      </c>
      <c r="J946" s="204">
        <v>5225.92</v>
      </c>
      <c r="K946" s="204">
        <v>0</v>
      </c>
      <c r="L946" s="197">
        <v>5225.92</v>
      </c>
      <c r="M946" s="197"/>
      <c r="N946" s="197"/>
      <c r="O946" s="227"/>
    </row>
    <row r="947" spans="2:15" x14ac:dyDescent="0.2">
      <c r="B947" s="196" t="s">
        <v>1036</v>
      </c>
      <c r="C947" s="197" t="s">
        <v>2918</v>
      </c>
      <c r="D947" s="197" t="s">
        <v>2372</v>
      </c>
      <c r="E947" s="197" t="s">
        <v>2292</v>
      </c>
      <c r="F947" s="197" t="s">
        <v>2292</v>
      </c>
      <c r="G947" s="197" t="s">
        <v>2369</v>
      </c>
      <c r="H947" s="202" t="s">
        <v>4008</v>
      </c>
      <c r="I947" s="203" t="s">
        <v>4009</v>
      </c>
      <c r="J947" s="204">
        <v>5000</v>
      </c>
      <c r="K947" s="204">
        <v>0</v>
      </c>
      <c r="L947" s="197">
        <v>5000</v>
      </c>
      <c r="M947" s="197"/>
      <c r="N947" s="197"/>
      <c r="O947" s="227"/>
    </row>
    <row r="948" spans="2:15" x14ac:dyDescent="0.2">
      <c r="B948" s="196" t="s">
        <v>1036</v>
      </c>
      <c r="C948" s="197" t="s">
        <v>2918</v>
      </c>
      <c r="D948" s="197" t="s">
        <v>2372</v>
      </c>
      <c r="E948" s="197" t="s">
        <v>2292</v>
      </c>
      <c r="F948" s="197" t="s">
        <v>2292</v>
      </c>
      <c r="G948" s="197" t="s">
        <v>2372</v>
      </c>
      <c r="H948" s="202" t="s">
        <v>4010</v>
      </c>
      <c r="I948" s="203" t="s">
        <v>4011</v>
      </c>
      <c r="J948" s="204">
        <v>0</v>
      </c>
      <c r="K948" s="204">
        <v>0</v>
      </c>
      <c r="L948" s="197">
        <v>0</v>
      </c>
      <c r="M948" s="197"/>
      <c r="N948" s="197"/>
      <c r="O948" s="227"/>
    </row>
    <row r="949" spans="2:15" x14ac:dyDescent="0.2">
      <c r="B949" s="196" t="s">
        <v>1038</v>
      </c>
      <c r="C949" s="197" t="s">
        <v>2918</v>
      </c>
      <c r="D949" s="197" t="s">
        <v>2372</v>
      </c>
      <c r="E949" s="197" t="s">
        <v>2292</v>
      </c>
      <c r="F949" s="197" t="s">
        <v>2310</v>
      </c>
      <c r="G949" s="197" t="s">
        <v>2289</v>
      </c>
      <c r="H949" s="202" t="s">
        <v>4012</v>
      </c>
      <c r="I949" s="203" t="s">
        <v>4013</v>
      </c>
      <c r="J949" s="204"/>
      <c r="K949" s="204"/>
      <c r="L949" s="197"/>
      <c r="M949" s="197"/>
      <c r="N949" s="197"/>
      <c r="O949" s="227"/>
    </row>
    <row r="950" spans="2:15" x14ac:dyDescent="0.2">
      <c r="B950" s="196" t="s">
        <v>1038</v>
      </c>
      <c r="C950" s="197" t="s">
        <v>2918</v>
      </c>
      <c r="D950" s="197" t="s">
        <v>2372</v>
      </c>
      <c r="E950" s="197" t="s">
        <v>2292</v>
      </c>
      <c r="F950" s="197" t="s">
        <v>2310</v>
      </c>
      <c r="G950" s="197" t="s">
        <v>2292</v>
      </c>
      <c r="H950" s="202" t="s">
        <v>4014</v>
      </c>
      <c r="I950" s="203" t="s">
        <v>4015</v>
      </c>
      <c r="J950" s="204">
        <v>274384.8</v>
      </c>
      <c r="K950" s="204">
        <v>70.11</v>
      </c>
      <c r="L950" s="197">
        <v>274314.69</v>
      </c>
      <c r="M950" s="197"/>
      <c r="N950" s="197"/>
      <c r="O950" s="227"/>
    </row>
    <row r="951" spans="2:15" x14ac:dyDescent="0.2">
      <c r="B951" s="196" t="s">
        <v>1038</v>
      </c>
      <c r="C951" s="197" t="s">
        <v>2918</v>
      </c>
      <c r="D951" s="197" t="s">
        <v>2372</v>
      </c>
      <c r="E951" s="197" t="s">
        <v>2292</v>
      </c>
      <c r="F951" s="197" t="s">
        <v>2310</v>
      </c>
      <c r="G951" s="197" t="s">
        <v>2310</v>
      </c>
      <c r="H951" s="202" t="s">
        <v>4016</v>
      </c>
      <c r="I951" s="203" t="s">
        <v>4017</v>
      </c>
      <c r="J951" s="204">
        <v>61581.02</v>
      </c>
      <c r="K951" s="204">
        <v>669.88</v>
      </c>
      <c r="L951" s="197">
        <v>60911.14</v>
      </c>
      <c r="M951" s="197"/>
      <c r="N951" s="197"/>
      <c r="O951" s="227"/>
    </row>
    <row r="952" spans="2:15" x14ac:dyDescent="0.2">
      <c r="B952" s="196" t="s">
        <v>1038</v>
      </c>
      <c r="C952" s="197" t="s">
        <v>2918</v>
      </c>
      <c r="D952" s="197" t="s">
        <v>2372</v>
      </c>
      <c r="E952" s="197" t="s">
        <v>2292</v>
      </c>
      <c r="F952" s="197" t="s">
        <v>2310</v>
      </c>
      <c r="G952" s="197" t="s">
        <v>2301</v>
      </c>
      <c r="H952" s="202" t="s">
        <v>4018</v>
      </c>
      <c r="I952" s="203" t="s">
        <v>4019</v>
      </c>
      <c r="J952" s="204">
        <v>0</v>
      </c>
      <c r="K952" s="204">
        <v>0</v>
      </c>
      <c r="L952" s="197">
        <v>0</v>
      </c>
      <c r="M952" s="197"/>
      <c r="N952" s="197"/>
      <c r="O952" s="227"/>
    </row>
    <row r="953" spans="2:15" x14ac:dyDescent="0.2">
      <c r="B953" s="196" t="s">
        <v>1038</v>
      </c>
      <c r="C953" s="197" t="s">
        <v>2918</v>
      </c>
      <c r="D953" s="197" t="s">
        <v>2372</v>
      </c>
      <c r="E953" s="197" t="s">
        <v>2292</v>
      </c>
      <c r="F953" s="197" t="s">
        <v>2310</v>
      </c>
      <c r="G953" s="197" t="s">
        <v>2304</v>
      </c>
      <c r="H953" s="202" t="s">
        <v>4020</v>
      </c>
      <c r="I953" s="203" t="s">
        <v>4021</v>
      </c>
      <c r="J953" s="204">
        <v>0</v>
      </c>
      <c r="K953" s="204">
        <v>0</v>
      </c>
      <c r="L953" s="197">
        <v>0</v>
      </c>
      <c r="M953" s="197"/>
      <c r="N953" s="197"/>
      <c r="O953" s="227"/>
    </row>
    <row r="954" spans="2:15" x14ac:dyDescent="0.2">
      <c r="B954" s="196" t="s">
        <v>1038</v>
      </c>
      <c r="C954" s="197" t="s">
        <v>2918</v>
      </c>
      <c r="D954" s="197" t="s">
        <v>2372</v>
      </c>
      <c r="E954" s="197" t="s">
        <v>2292</v>
      </c>
      <c r="F954" s="197" t="s">
        <v>2310</v>
      </c>
      <c r="G954" s="197" t="s">
        <v>2306</v>
      </c>
      <c r="H954" s="202" t="s">
        <v>4022</v>
      </c>
      <c r="I954" s="203" t="s">
        <v>4023</v>
      </c>
      <c r="J954" s="204">
        <v>79959.97</v>
      </c>
      <c r="K954" s="204">
        <v>176.21</v>
      </c>
      <c r="L954" s="197">
        <v>79783.759999999995</v>
      </c>
      <c r="M954" s="197"/>
      <c r="N954" s="197"/>
      <c r="O954" s="227"/>
    </row>
    <row r="955" spans="2:15" x14ac:dyDescent="0.2">
      <c r="B955" s="196" t="s">
        <v>1038</v>
      </c>
      <c r="C955" s="197" t="s">
        <v>2918</v>
      </c>
      <c r="D955" s="197" t="s">
        <v>2372</v>
      </c>
      <c r="E955" s="197" t="s">
        <v>2292</v>
      </c>
      <c r="F955" s="197" t="s">
        <v>2310</v>
      </c>
      <c r="G955" s="197" t="s">
        <v>2308</v>
      </c>
      <c r="H955" s="202" t="s">
        <v>4024</v>
      </c>
      <c r="I955" s="203" t="s">
        <v>4025</v>
      </c>
      <c r="J955" s="204">
        <v>11828.8</v>
      </c>
      <c r="K955" s="204">
        <v>19.309999999999999</v>
      </c>
      <c r="L955" s="197">
        <v>11809.49</v>
      </c>
      <c r="M955" s="197"/>
      <c r="N955" s="197"/>
      <c r="O955" s="227"/>
    </row>
    <row r="956" spans="2:15" x14ac:dyDescent="0.2">
      <c r="B956" s="196" t="s">
        <v>1038</v>
      </c>
      <c r="C956" s="197" t="s">
        <v>2918</v>
      </c>
      <c r="D956" s="197" t="s">
        <v>2372</v>
      </c>
      <c r="E956" s="197" t="s">
        <v>2292</v>
      </c>
      <c r="F956" s="197" t="s">
        <v>2310</v>
      </c>
      <c r="G956" s="197" t="s">
        <v>2369</v>
      </c>
      <c r="H956" s="202" t="s">
        <v>4026</v>
      </c>
      <c r="I956" s="203" t="s">
        <v>4027</v>
      </c>
      <c r="J956" s="204">
        <v>233.76</v>
      </c>
      <c r="K956" s="204">
        <v>0</v>
      </c>
      <c r="L956" s="197">
        <v>233.76</v>
      </c>
      <c r="M956" s="197"/>
      <c r="N956" s="197"/>
      <c r="O956" s="227"/>
    </row>
    <row r="957" spans="2:15" x14ac:dyDescent="0.2">
      <c r="B957" s="196" t="s">
        <v>1040</v>
      </c>
      <c r="C957" s="197" t="s">
        <v>2918</v>
      </c>
      <c r="D957" s="197" t="s">
        <v>2372</v>
      </c>
      <c r="E957" s="197" t="s">
        <v>2292</v>
      </c>
      <c r="F957" s="197" t="s">
        <v>2301</v>
      </c>
      <c r="G957" s="197" t="s">
        <v>2289</v>
      </c>
      <c r="H957" s="202" t="s">
        <v>4028</v>
      </c>
      <c r="I957" s="203" t="s">
        <v>4029</v>
      </c>
      <c r="J957" s="204"/>
      <c r="K957" s="204"/>
      <c r="L957" s="197"/>
      <c r="M957" s="197"/>
      <c r="N957" s="197"/>
      <c r="O957" s="227"/>
    </row>
    <row r="958" spans="2:15" x14ac:dyDescent="0.2">
      <c r="B958" s="196" t="s">
        <v>1040</v>
      </c>
      <c r="C958" s="197" t="s">
        <v>2918</v>
      </c>
      <c r="D958" s="197" t="s">
        <v>2372</v>
      </c>
      <c r="E958" s="197" t="s">
        <v>2292</v>
      </c>
      <c r="F958" s="197" t="s">
        <v>2301</v>
      </c>
      <c r="G958" s="197" t="s">
        <v>2292</v>
      </c>
      <c r="H958" s="202" t="s">
        <v>4030</v>
      </c>
      <c r="I958" s="203" t="s">
        <v>4029</v>
      </c>
      <c r="J958" s="204">
        <v>0</v>
      </c>
      <c r="K958" s="204">
        <v>0</v>
      </c>
      <c r="L958" s="197">
        <v>0</v>
      </c>
      <c r="M958" s="197"/>
      <c r="N958" s="197"/>
      <c r="O958" s="227"/>
    </row>
    <row r="959" spans="2:15" x14ac:dyDescent="0.2">
      <c r="B959" s="196" t="s">
        <v>390</v>
      </c>
      <c r="C959" s="197" t="s">
        <v>2918</v>
      </c>
      <c r="D959" s="197" t="s">
        <v>2372</v>
      </c>
      <c r="E959" s="197" t="s">
        <v>2310</v>
      </c>
      <c r="F959" s="197" t="s">
        <v>2289</v>
      </c>
      <c r="G959" s="197" t="s">
        <v>2289</v>
      </c>
      <c r="H959" s="202" t="s">
        <v>4031</v>
      </c>
      <c r="I959" s="203" t="s">
        <v>4032</v>
      </c>
      <c r="J959" s="204"/>
      <c r="K959" s="204"/>
      <c r="L959" s="197"/>
      <c r="M959" s="197"/>
      <c r="N959" s="197"/>
      <c r="O959" s="227"/>
    </row>
    <row r="960" spans="2:15" x14ac:dyDescent="0.2">
      <c r="B960" s="196" t="s">
        <v>1042</v>
      </c>
      <c r="C960" s="197" t="s">
        <v>2918</v>
      </c>
      <c r="D960" s="197" t="s">
        <v>2372</v>
      </c>
      <c r="E960" s="197" t="s">
        <v>2310</v>
      </c>
      <c r="F960" s="197" t="s">
        <v>2292</v>
      </c>
      <c r="G960" s="197" t="s">
        <v>2289</v>
      </c>
      <c r="H960" s="202" t="s">
        <v>4033</v>
      </c>
      <c r="I960" s="203" t="s">
        <v>4034</v>
      </c>
      <c r="J960" s="204"/>
      <c r="K960" s="204"/>
      <c r="L960" s="197"/>
      <c r="M960" s="197"/>
      <c r="N960" s="197"/>
      <c r="O960" s="227"/>
    </row>
    <row r="961" spans="2:15" x14ac:dyDescent="0.2">
      <c r="B961" s="196" t="s">
        <v>1042</v>
      </c>
      <c r="C961" s="197" t="s">
        <v>2918</v>
      </c>
      <c r="D961" s="197" t="s">
        <v>2372</v>
      </c>
      <c r="E961" s="197" t="s">
        <v>2310</v>
      </c>
      <c r="F961" s="197" t="s">
        <v>2292</v>
      </c>
      <c r="G961" s="197" t="s">
        <v>2292</v>
      </c>
      <c r="H961" s="202" t="s">
        <v>4035</v>
      </c>
      <c r="I961" s="203" t="s">
        <v>4036</v>
      </c>
      <c r="J961" s="204">
        <v>3324671.26</v>
      </c>
      <c r="K961" s="204">
        <v>26305.22</v>
      </c>
      <c r="L961" s="197">
        <v>3298366.0399999996</v>
      </c>
      <c r="M961" s="197"/>
      <c r="N961" s="197"/>
      <c r="O961" s="227"/>
    </row>
    <row r="962" spans="2:15" x14ac:dyDescent="0.2">
      <c r="B962" s="196" t="s">
        <v>1042</v>
      </c>
      <c r="C962" s="197" t="s">
        <v>2918</v>
      </c>
      <c r="D962" s="197" t="s">
        <v>2372</v>
      </c>
      <c r="E962" s="197" t="s">
        <v>2310</v>
      </c>
      <c r="F962" s="197" t="s">
        <v>2292</v>
      </c>
      <c r="G962" s="197" t="s">
        <v>2306</v>
      </c>
      <c r="H962" s="202" t="s">
        <v>4037</v>
      </c>
      <c r="I962" s="203" t="s">
        <v>4038</v>
      </c>
      <c r="J962" s="204">
        <v>1285105.44</v>
      </c>
      <c r="K962" s="204">
        <v>5715.89</v>
      </c>
      <c r="L962" s="197">
        <v>1279389.55</v>
      </c>
      <c r="M962" s="197"/>
      <c r="N962" s="197"/>
      <c r="O962" s="227"/>
    </row>
    <row r="963" spans="2:15" x14ac:dyDescent="0.2">
      <c r="B963" s="196" t="s">
        <v>1042</v>
      </c>
      <c r="C963" s="197" t="s">
        <v>2918</v>
      </c>
      <c r="D963" s="197" t="s">
        <v>2372</v>
      </c>
      <c r="E963" s="197" t="s">
        <v>2310</v>
      </c>
      <c r="F963" s="197" t="s">
        <v>2292</v>
      </c>
      <c r="G963" s="197" t="s">
        <v>2308</v>
      </c>
      <c r="H963" s="202" t="s">
        <v>4039</v>
      </c>
      <c r="I963" s="203" t="s">
        <v>4040</v>
      </c>
      <c r="J963" s="204">
        <v>61002.32</v>
      </c>
      <c r="K963" s="204">
        <v>366.54</v>
      </c>
      <c r="L963" s="197">
        <v>60635.78</v>
      </c>
      <c r="M963" s="197"/>
      <c r="N963" s="197"/>
      <c r="O963" s="227"/>
    </row>
    <row r="964" spans="2:15" x14ac:dyDescent="0.2">
      <c r="B964" s="196" t="s">
        <v>1042</v>
      </c>
      <c r="C964" s="197" t="s">
        <v>2918</v>
      </c>
      <c r="D964" s="197" t="s">
        <v>2372</v>
      </c>
      <c r="E964" s="197" t="s">
        <v>2310</v>
      </c>
      <c r="F964" s="197" t="s">
        <v>2292</v>
      </c>
      <c r="G964" s="197" t="s">
        <v>2369</v>
      </c>
      <c r="H964" s="202" t="s">
        <v>4041</v>
      </c>
      <c r="I964" s="203" t="s">
        <v>4042</v>
      </c>
      <c r="J964" s="204">
        <v>0</v>
      </c>
      <c r="K964" s="204">
        <v>0</v>
      </c>
      <c r="L964" s="197">
        <v>0</v>
      </c>
      <c r="M964" s="197"/>
      <c r="N964" s="197"/>
      <c r="O964" s="227"/>
    </row>
    <row r="965" spans="2:15" x14ac:dyDescent="0.2">
      <c r="B965" s="196" t="s">
        <v>1042</v>
      </c>
      <c r="C965" s="197" t="s">
        <v>2918</v>
      </c>
      <c r="D965" s="197" t="s">
        <v>2372</v>
      </c>
      <c r="E965" s="197" t="s">
        <v>2310</v>
      </c>
      <c r="F965" s="197" t="s">
        <v>2292</v>
      </c>
      <c r="G965" s="197" t="s">
        <v>2372</v>
      </c>
      <c r="H965" s="202" t="s">
        <v>4043</v>
      </c>
      <c r="I965" s="203" t="s">
        <v>4044</v>
      </c>
      <c r="J965" s="204">
        <v>0</v>
      </c>
      <c r="K965" s="204">
        <v>0</v>
      </c>
      <c r="L965" s="197">
        <v>0</v>
      </c>
      <c r="M965" s="197"/>
      <c r="N965" s="197"/>
      <c r="O965" s="227"/>
    </row>
    <row r="966" spans="2:15" x14ac:dyDescent="0.2">
      <c r="B966" s="196" t="s">
        <v>1042</v>
      </c>
      <c r="C966" s="197" t="s">
        <v>2918</v>
      </c>
      <c r="D966" s="197" t="s">
        <v>2372</v>
      </c>
      <c r="E966" s="197" t="s">
        <v>2310</v>
      </c>
      <c r="F966" s="197" t="s">
        <v>2292</v>
      </c>
      <c r="G966" s="197" t="s">
        <v>2325</v>
      </c>
      <c r="H966" s="202" t="s">
        <v>4045</v>
      </c>
      <c r="I966" s="203" t="s">
        <v>4046</v>
      </c>
      <c r="J966" s="204">
        <v>68458.210000000006</v>
      </c>
      <c r="K966" s="204">
        <v>0</v>
      </c>
      <c r="L966" s="197">
        <v>68458.210000000006</v>
      </c>
      <c r="M966" s="197"/>
      <c r="N966" s="197"/>
      <c r="O966" s="227"/>
    </row>
    <row r="967" spans="2:15" x14ac:dyDescent="0.2">
      <c r="B967" s="196" t="s">
        <v>1042</v>
      </c>
      <c r="C967" s="197" t="s">
        <v>2918</v>
      </c>
      <c r="D967" s="197" t="s">
        <v>2372</v>
      </c>
      <c r="E967" s="197" t="s">
        <v>2310</v>
      </c>
      <c r="F967" s="197" t="s">
        <v>2292</v>
      </c>
      <c r="G967" s="197" t="s">
        <v>2328</v>
      </c>
      <c r="H967" s="202" t="s">
        <v>4047</v>
      </c>
      <c r="I967" s="203" t="s">
        <v>4048</v>
      </c>
      <c r="J967" s="204">
        <v>3346.99</v>
      </c>
      <c r="K967" s="204">
        <v>0</v>
      </c>
      <c r="L967" s="197">
        <v>3346.99</v>
      </c>
      <c r="M967" s="197"/>
      <c r="N967" s="197"/>
      <c r="O967" s="227"/>
    </row>
    <row r="968" spans="2:15" x14ac:dyDescent="0.2">
      <c r="B968" s="196" t="s">
        <v>1042</v>
      </c>
      <c r="C968" s="197" t="s">
        <v>2918</v>
      </c>
      <c r="D968" s="197" t="s">
        <v>2372</v>
      </c>
      <c r="E968" s="197" t="s">
        <v>2310</v>
      </c>
      <c r="F968" s="197" t="s">
        <v>2292</v>
      </c>
      <c r="G968" s="197" t="s">
        <v>2331</v>
      </c>
      <c r="H968" s="202">
        <v>508020111</v>
      </c>
      <c r="I968" s="203" t="s">
        <v>4049</v>
      </c>
      <c r="J968" s="204">
        <v>985749.72</v>
      </c>
      <c r="K968" s="204">
        <v>155.94999999999999</v>
      </c>
      <c r="L968" s="197">
        <v>985593.77</v>
      </c>
      <c r="M968" s="197"/>
      <c r="N968" s="197"/>
      <c r="O968" s="227"/>
    </row>
    <row r="969" spans="2:15" x14ac:dyDescent="0.2">
      <c r="B969" s="196" t="s">
        <v>1042</v>
      </c>
      <c r="C969" s="197" t="s">
        <v>2918</v>
      </c>
      <c r="D969" s="197" t="s">
        <v>2372</v>
      </c>
      <c r="E969" s="197" t="s">
        <v>2310</v>
      </c>
      <c r="F969" s="197" t="s">
        <v>2292</v>
      </c>
      <c r="G969" s="197" t="s">
        <v>2354</v>
      </c>
      <c r="H969" s="202">
        <v>508020112</v>
      </c>
      <c r="I969" s="203" t="s">
        <v>4050</v>
      </c>
      <c r="J969" s="204">
        <v>244260.84</v>
      </c>
      <c r="K969" s="204">
        <v>28.95</v>
      </c>
      <c r="L969" s="197">
        <v>244231.88999999998</v>
      </c>
      <c r="M969" s="197"/>
      <c r="N969" s="197"/>
      <c r="O969" s="227"/>
    </row>
    <row r="970" spans="2:15" x14ac:dyDescent="0.2">
      <c r="B970" s="196" t="s">
        <v>1044</v>
      </c>
      <c r="C970" s="197" t="s">
        <v>2918</v>
      </c>
      <c r="D970" s="197" t="s">
        <v>2372</v>
      </c>
      <c r="E970" s="197" t="s">
        <v>2310</v>
      </c>
      <c r="F970" s="197" t="s">
        <v>2310</v>
      </c>
      <c r="G970" s="197" t="s">
        <v>2289</v>
      </c>
      <c r="H970" s="202" t="s">
        <v>4051</v>
      </c>
      <c r="I970" s="203" t="s">
        <v>4052</v>
      </c>
      <c r="J970" s="204"/>
      <c r="K970" s="204"/>
      <c r="L970" s="197"/>
      <c r="M970" s="197"/>
      <c r="N970" s="197"/>
      <c r="O970" s="227"/>
    </row>
    <row r="971" spans="2:15" x14ac:dyDescent="0.2">
      <c r="B971" s="196" t="s">
        <v>1044</v>
      </c>
      <c r="C971" s="197" t="s">
        <v>2918</v>
      </c>
      <c r="D971" s="197" t="s">
        <v>2372</v>
      </c>
      <c r="E971" s="197" t="s">
        <v>2310</v>
      </c>
      <c r="F971" s="197" t="s">
        <v>2310</v>
      </c>
      <c r="G971" s="197" t="s">
        <v>2292</v>
      </c>
      <c r="H971" s="202" t="s">
        <v>4053</v>
      </c>
      <c r="I971" s="203" t="s">
        <v>4054</v>
      </c>
      <c r="J971" s="204">
        <v>913744.47</v>
      </c>
      <c r="K971" s="204">
        <v>5107.67</v>
      </c>
      <c r="L971" s="197">
        <v>908636.79999999993</v>
      </c>
      <c r="M971" s="197"/>
      <c r="N971" s="197"/>
      <c r="O971" s="227"/>
    </row>
    <row r="972" spans="2:15" x14ac:dyDescent="0.2">
      <c r="B972" s="196" t="s">
        <v>1044</v>
      </c>
      <c r="C972" s="197" t="s">
        <v>2918</v>
      </c>
      <c r="D972" s="197" t="s">
        <v>2372</v>
      </c>
      <c r="E972" s="197" t="s">
        <v>2310</v>
      </c>
      <c r="F972" s="197" t="s">
        <v>2310</v>
      </c>
      <c r="G972" s="197" t="s">
        <v>2306</v>
      </c>
      <c r="H972" s="202" t="s">
        <v>4055</v>
      </c>
      <c r="I972" s="203" t="s">
        <v>4056</v>
      </c>
      <c r="J972" s="204">
        <v>256413.83</v>
      </c>
      <c r="K972" s="204">
        <v>1521.21</v>
      </c>
      <c r="L972" s="197">
        <v>254892.62</v>
      </c>
      <c r="M972" s="197"/>
      <c r="N972" s="197"/>
      <c r="O972" s="227"/>
    </row>
    <row r="973" spans="2:15" x14ac:dyDescent="0.2">
      <c r="B973" s="196" t="s">
        <v>1044</v>
      </c>
      <c r="C973" s="197" t="s">
        <v>2918</v>
      </c>
      <c r="D973" s="197" t="s">
        <v>2372</v>
      </c>
      <c r="E973" s="197" t="s">
        <v>2310</v>
      </c>
      <c r="F973" s="197" t="s">
        <v>2310</v>
      </c>
      <c r="G973" s="197" t="s">
        <v>2308</v>
      </c>
      <c r="H973" s="202" t="s">
        <v>4057</v>
      </c>
      <c r="I973" s="203" t="s">
        <v>4058</v>
      </c>
      <c r="J973" s="204">
        <v>27075.33</v>
      </c>
      <c r="K973" s="204">
        <v>147.08000000000001</v>
      </c>
      <c r="L973" s="197">
        <v>26928.25</v>
      </c>
      <c r="M973" s="197"/>
      <c r="N973" s="197"/>
      <c r="O973" s="227"/>
    </row>
    <row r="974" spans="2:15" x14ac:dyDescent="0.2">
      <c r="B974" s="196" t="s">
        <v>1044</v>
      </c>
      <c r="C974" s="197" t="s">
        <v>2918</v>
      </c>
      <c r="D974" s="197" t="s">
        <v>2372</v>
      </c>
      <c r="E974" s="197" t="s">
        <v>2310</v>
      </c>
      <c r="F974" s="197" t="s">
        <v>2310</v>
      </c>
      <c r="G974" s="197" t="s">
        <v>2369</v>
      </c>
      <c r="H974" s="202" t="s">
        <v>4059</v>
      </c>
      <c r="I974" s="203" t="s">
        <v>4060</v>
      </c>
      <c r="J974" s="204">
        <v>0</v>
      </c>
      <c r="K974" s="204">
        <v>0</v>
      </c>
      <c r="L974" s="197">
        <v>0</v>
      </c>
      <c r="M974" s="197"/>
      <c r="N974" s="197"/>
      <c r="O974" s="227"/>
    </row>
    <row r="975" spans="2:15" x14ac:dyDescent="0.2">
      <c r="B975" s="196" t="s">
        <v>1044</v>
      </c>
      <c r="C975" s="197" t="s">
        <v>2918</v>
      </c>
      <c r="D975" s="197" t="s">
        <v>2372</v>
      </c>
      <c r="E975" s="197" t="s">
        <v>2310</v>
      </c>
      <c r="F975" s="197" t="s">
        <v>2310</v>
      </c>
      <c r="G975" s="197" t="s">
        <v>2372</v>
      </c>
      <c r="H975" s="202" t="s">
        <v>4061</v>
      </c>
      <c r="I975" s="203" t="s">
        <v>4062</v>
      </c>
      <c r="J975" s="204">
        <v>0</v>
      </c>
      <c r="K975" s="204">
        <v>0</v>
      </c>
      <c r="L975" s="197">
        <v>0</v>
      </c>
      <c r="M975" s="197"/>
      <c r="N975" s="197"/>
      <c r="O975" s="227"/>
    </row>
    <row r="976" spans="2:15" x14ac:dyDescent="0.2">
      <c r="B976" s="196" t="s">
        <v>1044</v>
      </c>
      <c r="C976" s="197" t="s">
        <v>2918</v>
      </c>
      <c r="D976" s="197" t="s">
        <v>2372</v>
      </c>
      <c r="E976" s="197" t="s">
        <v>2310</v>
      </c>
      <c r="F976" s="197" t="s">
        <v>2310</v>
      </c>
      <c r="G976" s="197" t="s">
        <v>2325</v>
      </c>
      <c r="H976" s="202" t="s">
        <v>4063</v>
      </c>
      <c r="I976" s="203" t="s">
        <v>4064</v>
      </c>
      <c r="J976" s="204">
        <v>14711.05</v>
      </c>
      <c r="K976" s="204">
        <v>1731.31</v>
      </c>
      <c r="L976" s="197">
        <v>12979.74</v>
      </c>
      <c r="M976" s="197"/>
      <c r="N976" s="197"/>
      <c r="O976" s="227"/>
    </row>
    <row r="977" spans="2:15" x14ac:dyDescent="0.2">
      <c r="B977" s="196" t="s">
        <v>1044</v>
      </c>
      <c r="C977" s="197" t="s">
        <v>2918</v>
      </c>
      <c r="D977" s="197" t="s">
        <v>2372</v>
      </c>
      <c r="E977" s="197" t="s">
        <v>2310</v>
      </c>
      <c r="F977" s="197" t="s">
        <v>2310</v>
      </c>
      <c r="G977" s="197" t="s">
        <v>2328</v>
      </c>
      <c r="H977" s="202">
        <v>508020210</v>
      </c>
      <c r="I977" s="203" t="s">
        <v>4065</v>
      </c>
      <c r="J977" s="204">
        <v>9.5399999999999991</v>
      </c>
      <c r="K977" s="204">
        <v>0</v>
      </c>
      <c r="L977" s="197">
        <v>9.5399999999999991</v>
      </c>
      <c r="M977" s="197"/>
      <c r="N977" s="197"/>
      <c r="O977" s="227"/>
    </row>
    <row r="978" spans="2:15" x14ac:dyDescent="0.2">
      <c r="B978" s="196" t="s">
        <v>1044</v>
      </c>
      <c r="C978" s="197" t="s">
        <v>2918</v>
      </c>
      <c r="D978" s="197" t="s">
        <v>2372</v>
      </c>
      <c r="E978" s="197" t="s">
        <v>2310</v>
      </c>
      <c r="F978" s="197" t="s">
        <v>2310</v>
      </c>
      <c r="G978" s="197" t="s">
        <v>2331</v>
      </c>
      <c r="H978" s="202">
        <v>508020211</v>
      </c>
      <c r="I978" s="203" t="s">
        <v>4066</v>
      </c>
      <c r="J978" s="204">
        <v>38783.360000000001</v>
      </c>
      <c r="K978" s="204">
        <v>0</v>
      </c>
      <c r="L978" s="197">
        <v>38783.360000000001</v>
      </c>
      <c r="M978" s="197"/>
      <c r="N978" s="197"/>
      <c r="O978" s="227"/>
    </row>
    <row r="979" spans="2:15" x14ac:dyDescent="0.2">
      <c r="B979" s="196" t="s">
        <v>1046</v>
      </c>
      <c r="C979" s="197" t="s">
        <v>2918</v>
      </c>
      <c r="D979" s="197" t="s">
        <v>2372</v>
      </c>
      <c r="E979" s="197" t="s">
        <v>2310</v>
      </c>
      <c r="F979" s="197" t="s">
        <v>2301</v>
      </c>
      <c r="G979" s="197" t="s">
        <v>2289</v>
      </c>
      <c r="H979" s="202" t="s">
        <v>4067</v>
      </c>
      <c r="I979" s="203" t="s">
        <v>4068</v>
      </c>
      <c r="J979" s="204"/>
      <c r="K979" s="204"/>
      <c r="L979" s="197"/>
      <c r="M979" s="197"/>
      <c r="N979" s="197"/>
      <c r="O979" s="227"/>
    </row>
    <row r="980" spans="2:15" x14ac:dyDescent="0.2">
      <c r="B980" s="196" t="s">
        <v>1046</v>
      </c>
      <c r="C980" s="197" t="s">
        <v>2918</v>
      </c>
      <c r="D980" s="197" t="s">
        <v>2372</v>
      </c>
      <c r="E980" s="197" t="s">
        <v>2310</v>
      </c>
      <c r="F980" s="197" t="s">
        <v>2301</v>
      </c>
      <c r="G980" s="197" t="s">
        <v>2292</v>
      </c>
      <c r="H980" s="202" t="s">
        <v>4069</v>
      </c>
      <c r="I980" s="203" t="s">
        <v>4068</v>
      </c>
      <c r="J980" s="204">
        <v>0</v>
      </c>
      <c r="K980" s="204">
        <v>0</v>
      </c>
      <c r="L980" s="197">
        <v>0</v>
      </c>
      <c r="M980" s="197"/>
      <c r="N980" s="197"/>
      <c r="O980" s="227"/>
    </row>
    <row r="981" spans="2:15" x14ac:dyDescent="0.2">
      <c r="B981" s="196" t="s">
        <v>455</v>
      </c>
      <c r="C981" s="197" t="s">
        <v>2918</v>
      </c>
      <c r="D981" s="197" t="s">
        <v>2325</v>
      </c>
      <c r="E981" s="197" t="s">
        <v>2289</v>
      </c>
      <c r="F981" s="197" t="s">
        <v>2289</v>
      </c>
      <c r="G981" s="197" t="s">
        <v>2289</v>
      </c>
      <c r="H981" s="202" t="s">
        <v>4070</v>
      </c>
      <c r="I981" s="203" t="s">
        <v>4071</v>
      </c>
      <c r="J981" s="204"/>
      <c r="K981" s="204"/>
      <c r="L981" s="197"/>
      <c r="M981" s="197"/>
      <c r="N981" s="197"/>
      <c r="O981" s="227"/>
    </row>
    <row r="982" spans="2:15" x14ac:dyDescent="0.2">
      <c r="B982" s="196" t="s">
        <v>1048</v>
      </c>
      <c r="C982" s="197" t="s">
        <v>2918</v>
      </c>
      <c r="D982" s="197" t="s">
        <v>2325</v>
      </c>
      <c r="E982" s="197" t="s">
        <v>2292</v>
      </c>
      <c r="F982" s="197" t="s">
        <v>2289</v>
      </c>
      <c r="G982" s="197" t="s">
        <v>2289</v>
      </c>
      <c r="H982" s="202" t="s">
        <v>4072</v>
      </c>
      <c r="I982" s="203" t="s">
        <v>4073</v>
      </c>
      <c r="J982" s="204"/>
      <c r="K982" s="204"/>
      <c r="L982" s="197"/>
      <c r="M982" s="197"/>
      <c r="N982" s="197"/>
      <c r="O982" s="227"/>
    </row>
    <row r="983" spans="2:15" x14ac:dyDescent="0.2">
      <c r="B983" s="196" t="s">
        <v>1048</v>
      </c>
      <c r="C983" s="197" t="s">
        <v>2918</v>
      </c>
      <c r="D983" s="197" t="s">
        <v>2325</v>
      </c>
      <c r="E983" s="197" t="s">
        <v>2292</v>
      </c>
      <c r="F983" s="197" t="s">
        <v>2292</v>
      </c>
      <c r="G983" s="197" t="s">
        <v>2289</v>
      </c>
      <c r="H983" s="202" t="s">
        <v>4074</v>
      </c>
      <c r="I983" s="203" t="s">
        <v>4073</v>
      </c>
      <c r="J983" s="204"/>
      <c r="K983" s="204"/>
      <c r="L983" s="197"/>
      <c r="M983" s="197"/>
      <c r="N983" s="197"/>
      <c r="O983" s="227"/>
    </row>
    <row r="984" spans="2:15" x14ac:dyDescent="0.2">
      <c r="B984" s="196" t="s">
        <v>1048</v>
      </c>
      <c r="C984" s="197" t="s">
        <v>2918</v>
      </c>
      <c r="D984" s="197" t="s">
        <v>2325</v>
      </c>
      <c r="E984" s="197" t="s">
        <v>2292</v>
      </c>
      <c r="F984" s="197" t="s">
        <v>2292</v>
      </c>
      <c r="G984" s="197" t="s">
        <v>2292</v>
      </c>
      <c r="H984" s="202">
        <v>509010101</v>
      </c>
      <c r="I984" s="203" t="s">
        <v>4075</v>
      </c>
      <c r="J984" s="204">
        <v>140250</v>
      </c>
      <c r="K984" s="204">
        <v>0</v>
      </c>
      <c r="L984" s="197">
        <v>140250</v>
      </c>
      <c r="M984" s="197"/>
      <c r="N984" s="197"/>
      <c r="O984" s="227"/>
    </row>
    <row r="985" spans="2:15" x14ac:dyDescent="0.2">
      <c r="B985" s="196" t="s">
        <v>1048</v>
      </c>
      <c r="C985" s="197" t="s">
        <v>2918</v>
      </c>
      <c r="D985" s="197" t="s">
        <v>2325</v>
      </c>
      <c r="E985" s="197" t="s">
        <v>2292</v>
      </c>
      <c r="F985" s="197" t="s">
        <v>2292</v>
      </c>
      <c r="G985" s="197" t="s">
        <v>2310</v>
      </c>
      <c r="H985" s="202">
        <v>509010102</v>
      </c>
      <c r="I985" s="203" t="s">
        <v>4076</v>
      </c>
      <c r="J985" s="204">
        <v>781893.4</v>
      </c>
      <c r="K985" s="204">
        <v>0</v>
      </c>
      <c r="L985" s="197">
        <v>781893.4</v>
      </c>
      <c r="M985" s="197"/>
      <c r="N985" s="197"/>
      <c r="O985" s="227"/>
    </row>
    <row r="986" spans="2:15" x14ac:dyDescent="0.2">
      <c r="B986" s="196" t="s">
        <v>1048</v>
      </c>
      <c r="C986" s="197" t="s">
        <v>2918</v>
      </c>
      <c r="D986" s="197" t="s">
        <v>2325</v>
      </c>
      <c r="E986" s="197" t="s">
        <v>2292</v>
      </c>
      <c r="F986" s="197" t="s">
        <v>2292</v>
      </c>
      <c r="G986" s="197" t="s">
        <v>2301</v>
      </c>
      <c r="H986" s="202">
        <v>509010103</v>
      </c>
      <c r="I986" s="203" t="s">
        <v>4077</v>
      </c>
      <c r="J986" s="204">
        <v>8566.59</v>
      </c>
      <c r="K986" s="204">
        <v>0</v>
      </c>
      <c r="L986" s="197">
        <v>8566.59</v>
      </c>
      <c r="M986" s="197"/>
      <c r="N986" s="197"/>
      <c r="O986" s="227"/>
    </row>
    <row r="987" spans="2:15" x14ac:dyDescent="0.2">
      <c r="B987" s="196" t="s">
        <v>1048</v>
      </c>
      <c r="C987" s="197" t="s">
        <v>2918</v>
      </c>
      <c r="D987" s="197" t="s">
        <v>2325</v>
      </c>
      <c r="E987" s="197" t="s">
        <v>2292</v>
      </c>
      <c r="F987" s="197" t="s">
        <v>2292</v>
      </c>
      <c r="G987" s="197" t="s">
        <v>2304</v>
      </c>
      <c r="H987" s="202" t="s">
        <v>4078</v>
      </c>
      <c r="I987" s="203" t="s">
        <v>4079</v>
      </c>
      <c r="J987" s="204">
        <v>0</v>
      </c>
      <c r="K987" s="204">
        <v>0</v>
      </c>
      <c r="L987" s="197">
        <v>0</v>
      </c>
      <c r="M987" s="197"/>
      <c r="N987" s="197"/>
      <c r="O987" s="227"/>
    </row>
    <row r="988" spans="2:15" x14ac:dyDescent="0.2">
      <c r="B988" s="196" t="s">
        <v>1050</v>
      </c>
      <c r="C988" s="197" t="s">
        <v>2918</v>
      </c>
      <c r="D988" s="197" t="s">
        <v>2325</v>
      </c>
      <c r="E988" s="197" t="s">
        <v>2310</v>
      </c>
      <c r="F988" s="197" t="s">
        <v>2289</v>
      </c>
      <c r="G988" s="197" t="s">
        <v>2289</v>
      </c>
      <c r="H988" s="202" t="s">
        <v>4080</v>
      </c>
      <c r="I988" s="203" t="s">
        <v>4081</v>
      </c>
      <c r="J988" s="204"/>
      <c r="K988" s="204"/>
      <c r="L988" s="197"/>
      <c r="M988" s="197"/>
      <c r="N988" s="197"/>
      <c r="O988" s="227"/>
    </row>
    <row r="989" spans="2:15" x14ac:dyDescent="0.2">
      <c r="B989" s="196" t="s">
        <v>1050</v>
      </c>
      <c r="C989" s="197" t="s">
        <v>2918</v>
      </c>
      <c r="D989" s="197" t="s">
        <v>2325</v>
      </c>
      <c r="E989" s="197" t="s">
        <v>2310</v>
      </c>
      <c r="F989" s="197" t="s">
        <v>2292</v>
      </c>
      <c r="G989" s="197" t="s">
        <v>2289</v>
      </c>
      <c r="H989" s="202" t="s">
        <v>4082</v>
      </c>
      <c r="I989" s="203" t="s">
        <v>4081</v>
      </c>
      <c r="J989" s="204"/>
      <c r="K989" s="204"/>
      <c r="L989" s="197"/>
      <c r="M989" s="197"/>
      <c r="N989" s="197"/>
      <c r="O989" s="227"/>
    </row>
    <row r="990" spans="2:15" x14ac:dyDescent="0.2">
      <c r="B990" s="196" t="s">
        <v>1050</v>
      </c>
      <c r="C990" s="197" t="s">
        <v>2918</v>
      </c>
      <c r="D990" s="197" t="s">
        <v>2325</v>
      </c>
      <c r="E990" s="197" t="s">
        <v>2310</v>
      </c>
      <c r="F990" s="197" t="s">
        <v>2292</v>
      </c>
      <c r="G990" s="197" t="s">
        <v>2292</v>
      </c>
      <c r="H990" s="202" t="s">
        <v>4083</v>
      </c>
      <c r="I990" s="203" t="s">
        <v>4081</v>
      </c>
      <c r="J990" s="204">
        <v>0</v>
      </c>
      <c r="K990" s="204">
        <v>0</v>
      </c>
      <c r="L990" s="197">
        <v>0</v>
      </c>
      <c r="M990" s="197"/>
      <c r="N990" s="197"/>
      <c r="O990" s="227"/>
    </row>
    <row r="991" spans="2:15" x14ac:dyDescent="0.2">
      <c r="B991" s="196" t="s">
        <v>2109</v>
      </c>
      <c r="C991" s="197" t="s">
        <v>2918</v>
      </c>
      <c r="D991" s="197" t="s">
        <v>2325</v>
      </c>
      <c r="E991" s="197" t="s">
        <v>2301</v>
      </c>
      <c r="F991" s="197" t="s">
        <v>2289</v>
      </c>
      <c r="G991" s="197" t="s">
        <v>2289</v>
      </c>
      <c r="H991" s="202" t="s">
        <v>4084</v>
      </c>
      <c r="I991" s="203" t="s">
        <v>4085</v>
      </c>
      <c r="J991" s="204"/>
      <c r="K991" s="204"/>
      <c r="L991" s="197"/>
      <c r="M991" s="197"/>
      <c r="N991" s="197"/>
      <c r="O991" s="227"/>
    </row>
    <row r="992" spans="2:15" x14ac:dyDescent="0.2">
      <c r="B992" s="196" t="s">
        <v>1052</v>
      </c>
      <c r="C992" s="197" t="s">
        <v>2918</v>
      </c>
      <c r="D992" s="197" t="s">
        <v>2325</v>
      </c>
      <c r="E992" s="197" t="s">
        <v>2301</v>
      </c>
      <c r="F992" s="197" t="s">
        <v>2292</v>
      </c>
      <c r="G992" s="197" t="s">
        <v>2289</v>
      </c>
      <c r="H992" s="202" t="s">
        <v>4086</v>
      </c>
      <c r="I992" s="203" t="s">
        <v>4087</v>
      </c>
      <c r="J992" s="204"/>
      <c r="K992" s="204"/>
      <c r="L992" s="197"/>
      <c r="M992" s="197"/>
      <c r="N992" s="197"/>
      <c r="O992" s="227"/>
    </row>
    <row r="993" spans="2:15" x14ac:dyDescent="0.2">
      <c r="B993" s="196" t="s">
        <v>1052</v>
      </c>
      <c r="C993" s="197" t="s">
        <v>2918</v>
      </c>
      <c r="D993" s="197" t="s">
        <v>2325</v>
      </c>
      <c r="E993" s="197" t="s">
        <v>2301</v>
      </c>
      <c r="F993" s="197" t="s">
        <v>2292</v>
      </c>
      <c r="G993" s="197" t="s">
        <v>2292</v>
      </c>
      <c r="H993" s="202" t="s">
        <v>4088</v>
      </c>
      <c r="I993" s="203" t="s">
        <v>4089</v>
      </c>
      <c r="J993" s="204">
        <v>144607.92000000001</v>
      </c>
      <c r="K993" s="204">
        <v>0</v>
      </c>
      <c r="L993" s="197">
        <v>144607.92000000001</v>
      </c>
      <c r="M993" s="197"/>
      <c r="N993" s="197"/>
      <c r="O993" s="227"/>
    </row>
    <row r="994" spans="2:15" x14ac:dyDescent="0.2">
      <c r="B994" s="196" t="s">
        <v>1052</v>
      </c>
      <c r="C994" s="197" t="s">
        <v>2918</v>
      </c>
      <c r="D994" s="197" t="s">
        <v>2325</v>
      </c>
      <c r="E994" s="197" t="s">
        <v>2301</v>
      </c>
      <c r="F994" s="197" t="s">
        <v>2292</v>
      </c>
      <c r="G994" s="197" t="s">
        <v>2310</v>
      </c>
      <c r="H994" s="202" t="s">
        <v>4090</v>
      </c>
      <c r="I994" s="203" t="s">
        <v>4091</v>
      </c>
      <c r="J994" s="204">
        <v>0</v>
      </c>
      <c r="K994" s="204">
        <v>0</v>
      </c>
      <c r="L994" s="197">
        <v>0</v>
      </c>
      <c r="M994" s="197"/>
      <c r="N994" s="197"/>
      <c r="O994" s="227"/>
    </row>
    <row r="995" spans="2:15" x14ac:dyDescent="0.2">
      <c r="B995" s="196" t="s">
        <v>1052</v>
      </c>
      <c r="C995" s="197" t="s">
        <v>2918</v>
      </c>
      <c r="D995" s="197" t="s">
        <v>2325</v>
      </c>
      <c r="E995" s="197" t="s">
        <v>2301</v>
      </c>
      <c r="F995" s="197" t="s">
        <v>2292</v>
      </c>
      <c r="G995" s="197" t="s">
        <v>2301</v>
      </c>
      <c r="H995" s="202" t="s">
        <v>4092</v>
      </c>
      <c r="I995" s="203" t="s">
        <v>4093</v>
      </c>
      <c r="J995" s="204">
        <v>38874.28</v>
      </c>
      <c r="K995" s="204">
        <v>0.03</v>
      </c>
      <c r="L995" s="197">
        <v>38874.25</v>
      </c>
      <c r="M995" s="197"/>
      <c r="N995" s="197"/>
      <c r="O995" s="227"/>
    </row>
    <row r="996" spans="2:15" x14ac:dyDescent="0.2">
      <c r="B996" s="196" t="s">
        <v>1052</v>
      </c>
      <c r="C996" s="197" t="s">
        <v>2918</v>
      </c>
      <c r="D996" s="197" t="s">
        <v>2325</v>
      </c>
      <c r="E996" s="197" t="s">
        <v>2301</v>
      </c>
      <c r="F996" s="197" t="s">
        <v>2292</v>
      </c>
      <c r="G996" s="197" t="s">
        <v>2304</v>
      </c>
      <c r="H996" s="202" t="s">
        <v>4094</v>
      </c>
      <c r="I996" s="203" t="s">
        <v>4095</v>
      </c>
      <c r="J996" s="204">
        <v>128529</v>
      </c>
      <c r="K996" s="204">
        <v>0</v>
      </c>
      <c r="L996" s="197">
        <v>128529</v>
      </c>
      <c r="M996" s="197"/>
      <c r="N996" s="197"/>
      <c r="O996" s="227"/>
    </row>
    <row r="997" spans="2:15" x14ac:dyDescent="0.2">
      <c r="B997" s="196" t="s">
        <v>1052</v>
      </c>
      <c r="C997" s="197" t="s">
        <v>2918</v>
      </c>
      <c r="D997" s="197" t="s">
        <v>2325</v>
      </c>
      <c r="E997" s="197" t="s">
        <v>2301</v>
      </c>
      <c r="F997" s="197" t="s">
        <v>2292</v>
      </c>
      <c r="G997" s="197" t="s">
        <v>2306</v>
      </c>
      <c r="H997" s="202" t="s">
        <v>4096</v>
      </c>
      <c r="I997" s="203" t="s">
        <v>4097</v>
      </c>
      <c r="J997" s="204">
        <v>0</v>
      </c>
      <c r="K997" s="204">
        <v>0</v>
      </c>
      <c r="L997" s="197">
        <v>0</v>
      </c>
      <c r="M997" s="197"/>
      <c r="N997" s="197"/>
      <c r="O997" s="227"/>
    </row>
    <row r="998" spans="2:15" x14ac:dyDescent="0.2">
      <c r="B998" s="196" t="s">
        <v>1052</v>
      </c>
      <c r="C998" s="197" t="s">
        <v>2918</v>
      </c>
      <c r="D998" s="197" t="s">
        <v>2325</v>
      </c>
      <c r="E998" s="197" t="s">
        <v>2301</v>
      </c>
      <c r="F998" s="197" t="s">
        <v>2292</v>
      </c>
      <c r="G998" s="197" t="s">
        <v>2308</v>
      </c>
      <c r="H998" s="202" t="s">
        <v>4098</v>
      </c>
      <c r="I998" s="203" t="s">
        <v>4099</v>
      </c>
      <c r="J998" s="204">
        <v>24816.76</v>
      </c>
      <c r="K998" s="204">
        <v>0</v>
      </c>
      <c r="L998" s="197">
        <v>24816.76</v>
      </c>
      <c r="M998" s="197"/>
      <c r="N998" s="197"/>
      <c r="O998" s="227"/>
    </row>
    <row r="999" spans="2:15" x14ac:dyDescent="0.2">
      <c r="B999" s="196" t="s">
        <v>1052</v>
      </c>
      <c r="C999" s="197" t="s">
        <v>2918</v>
      </c>
      <c r="D999" s="197" t="s">
        <v>2325</v>
      </c>
      <c r="E999" s="197" t="s">
        <v>2301</v>
      </c>
      <c r="F999" s="197" t="s">
        <v>2292</v>
      </c>
      <c r="G999" s="197" t="s">
        <v>2369</v>
      </c>
      <c r="H999" s="202" t="s">
        <v>4100</v>
      </c>
      <c r="I999" s="203" t="s">
        <v>4101</v>
      </c>
      <c r="J999" s="204">
        <v>155394.6</v>
      </c>
      <c r="K999" s="204">
        <v>0</v>
      </c>
      <c r="L999" s="197">
        <v>155394.6</v>
      </c>
      <c r="M999" s="197"/>
      <c r="N999" s="197"/>
      <c r="O999" s="227"/>
    </row>
    <row r="1000" spans="2:15" x14ac:dyDescent="0.2">
      <c r="B1000" s="196" t="s">
        <v>1052</v>
      </c>
      <c r="C1000" s="197" t="s">
        <v>2918</v>
      </c>
      <c r="D1000" s="197" t="s">
        <v>2325</v>
      </c>
      <c r="E1000" s="197" t="s">
        <v>2301</v>
      </c>
      <c r="F1000" s="197" t="s">
        <v>2292</v>
      </c>
      <c r="G1000" s="197" t="s">
        <v>2372</v>
      </c>
      <c r="H1000" s="202" t="s">
        <v>4102</v>
      </c>
      <c r="I1000" s="203" t="s">
        <v>4103</v>
      </c>
      <c r="J1000" s="204">
        <v>0</v>
      </c>
      <c r="K1000" s="204">
        <v>0</v>
      </c>
      <c r="L1000" s="197">
        <v>0</v>
      </c>
      <c r="M1000" s="197"/>
      <c r="N1000" s="197"/>
      <c r="O1000" s="227"/>
    </row>
    <row r="1001" spans="2:15" x14ac:dyDescent="0.2">
      <c r="B1001" s="196" t="s">
        <v>1052</v>
      </c>
      <c r="C1001" s="197" t="s">
        <v>2918</v>
      </c>
      <c r="D1001" s="197" t="s">
        <v>2325</v>
      </c>
      <c r="E1001" s="197" t="s">
        <v>2301</v>
      </c>
      <c r="F1001" s="197" t="s">
        <v>2292</v>
      </c>
      <c r="G1001" s="197" t="s">
        <v>2325</v>
      </c>
      <c r="H1001" s="202">
        <v>509030109</v>
      </c>
      <c r="I1001" s="203" t="s">
        <v>4104</v>
      </c>
      <c r="J1001" s="204">
        <v>41752.239999999998</v>
      </c>
      <c r="K1001" s="204">
        <v>0.09</v>
      </c>
      <c r="L1001" s="197">
        <v>41752.15</v>
      </c>
      <c r="M1001" s="197"/>
      <c r="N1001" s="197"/>
      <c r="O1001" s="227"/>
    </row>
    <row r="1002" spans="2:15" x14ac:dyDescent="0.2">
      <c r="B1002" s="196" t="s">
        <v>1052</v>
      </c>
      <c r="C1002" s="197" t="s">
        <v>2918</v>
      </c>
      <c r="D1002" s="197" t="s">
        <v>2325</v>
      </c>
      <c r="E1002" s="197" t="s">
        <v>2301</v>
      </c>
      <c r="F1002" s="197" t="s">
        <v>2292</v>
      </c>
      <c r="G1002" s="197" t="s">
        <v>2328</v>
      </c>
      <c r="H1002" s="202">
        <v>509030110</v>
      </c>
      <c r="I1002" s="203" t="s">
        <v>4105</v>
      </c>
      <c r="J1002" s="204">
        <v>49555.88</v>
      </c>
      <c r="K1002" s="204">
        <v>0</v>
      </c>
      <c r="L1002" s="197">
        <v>49555.88</v>
      </c>
      <c r="M1002" s="197"/>
      <c r="N1002" s="197"/>
      <c r="O1002" s="227"/>
    </row>
    <row r="1003" spans="2:15" x14ac:dyDescent="0.2">
      <c r="B1003" s="196" t="s">
        <v>1052</v>
      </c>
      <c r="C1003" s="197" t="s">
        <v>2918</v>
      </c>
      <c r="D1003" s="197" t="s">
        <v>2325</v>
      </c>
      <c r="E1003" s="197" t="s">
        <v>2301</v>
      </c>
      <c r="F1003" s="197" t="s">
        <v>2292</v>
      </c>
      <c r="G1003" s="197" t="s">
        <v>2331</v>
      </c>
      <c r="H1003" s="202" t="s">
        <v>4106</v>
      </c>
      <c r="I1003" s="203" t="s">
        <v>4107</v>
      </c>
      <c r="J1003" s="204">
        <v>5313.19</v>
      </c>
      <c r="K1003" s="204">
        <v>0</v>
      </c>
      <c r="L1003" s="197">
        <v>5313.19</v>
      </c>
      <c r="M1003" s="197"/>
      <c r="N1003" s="197"/>
      <c r="O1003" s="227"/>
    </row>
    <row r="1004" spans="2:15" x14ac:dyDescent="0.2">
      <c r="B1004" s="196" t="s">
        <v>1052</v>
      </c>
      <c r="C1004" s="197" t="s">
        <v>2918</v>
      </c>
      <c r="D1004" s="197" t="s">
        <v>2325</v>
      </c>
      <c r="E1004" s="197" t="s">
        <v>2301</v>
      </c>
      <c r="F1004" s="197" t="s">
        <v>2292</v>
      </c>
      <c r="G1004" s="197" t="s">
        <v>2354</v>
      </c>
      <c r="H1004" s="202" t="s">
        <v>4108</v>
      </c>
      <c r="I1004" s="203" t="s">
        <v>4109</v>
      </c>
      <c r="J1004" s="204">
        <v>2667.22</v>
      </c>
      <c r="K1004" s="204">
        <v>0</v>
      </c>
      <c r="L1004" s="197">
        <v>2667.22</v>
      </c>
      <c r="M1004" s="197"/>
      <c r="N1004" s="197"/>
      <c r="O1004" s="227"/>
    </row>
    <row r="1005" spans="2:15" x14ac:dyDescent="0.2">
      <c r="B1005" s="196" t="s">
        <v>1052</v>
      </c>
      <c r="C1005" s="197" t="s">
        <v>2918</v>
      </c>
      <c r="D1005" s="197" t="s">
        <v>2325</v>
      </c>
      <c r="E1005" s="197" t="s">
        <v>2301</v>
      </c>
      <c r="F1005" s="197" t="s">
        <v>2292</v>
      </c>
      <c r="G1005" s="197" t="s">
        <v>2381</v>
      </c>
      <c r="H1005" s="202">
        <v>509030113</v>
      </c>
      <c r="I1005" s="203" t="s">
        <v>4110</v>
      </c>
      <c r="J1005" s="204">
        <v>17688</v>
      </c>
      <c r="K1005" s="204">
        <v>0</v>
      </c>
      <c r="L1005" s="197">
        <v>17688</v>
      </c>
      <c r="M1005" s="197"/>
      <c r="N1005" s="197"/>
      <c r="O1005" s="227"/>
    </row>
    <row r="1006" spans="2:15" x14ac:dyDescent="0.2">
      <c r="B1006" s="196" t="s">
        <v>1054</v>
      </c>
      <c r="C1006" s="197" t="s">
        <v>2918</v>
      </c>
      <c r="D1006" s="197" t="s">
        <v>2325</v>
      </c>
      <c r="E1006" s="197" t="s">
        <v>2301</v>
      </c>
      <c r="F1006" s="197" t="s">
        <v>2310</v>
      </c>
      <c r="G1006" s="197" t="s">
        <v>2289</v>
      </c>
      <c r="H1006" s="202" t="s">
        <v>4111</v>
      </c>
      <c r="I1006" s="203" t="s">
        <v>4085</v>
      </c>
      <c r="J1006" s="204"/>
      <c r="K1006" s="204"/>
      <c r="L1006" s="197"/>
      <c r="M1006" s="197"/>
      <c r="N1006" s="197"/>
      <c r="O1006" s="227"/>
    </row>
    <row r="1007" spans="2:15" x14ac:dyDescent="0.2">
      <c r="B1007" s="196" t="s">
        <v>1054</v>
      </c>
      <c r="C1007" s="197" t="s">
        <v>2918</v>
      </c>
      <c r="D1007" s="197" t="s">
        <v>2325</v>
      </c>
      <c r="E1007" s="197" t="s">
        <v>2301</v>
      </c>
      <c r="F1007" s="197" t="s">
        <v>2310</v>
      </c>
      <c r="G1007" s="197" t="s">
        <v>2292</v>
      </c>
      <c r="H1007" s="202" t="s">
        <v>4112</v>
      </c>
      <c r="I1007" s="203" t="s">
        <v>4113</v>
      </c>
      <c r="J1007" s="204">
        <v>285062.86</v>
      </c>
      <c r="K1007" s="204">
        <v>47744.54</v>
      </c>
      <c r="L1007" s="197">
        <v>237318.31999999998</v>
      </c>
      <c r="M1007" s="197"/>
      <c r="N1007" s="197"/>
      <c r="O1007" s="227"/>
    </row>
    <row r="1008" spans="2:15" x14ac:dyDescent="0.2">
      <c r="B1008" s="196" t="s">
        <v>1054</v>
      </c>
      <c r="C1008" s="197" t="s">
        <v>2918</v>
      </c>
      <c r="D1008" s="197" t="s">
        <v>2325</v>
      </c>
      <c r="E1008" s="197" t="s">
        <v>2301</v>
      </c>
      <c r="F1008" s="197" t="s">
        <v>2310</v>
      </c>
      <c r="G1008" s="197" t="s">
        <v>2310</v>
      </c>
      <c r="H1008" s="202">
        <v>509030202</v>
      </c>
      <c r="I1008" s="203" t="s">
        <v>4114</v>
      </c>
      <c r="J1008" s="204">
        <v>6644.2</v>
      </c>
      <c r="K1008" s="204">
        <v>2948.4</v>
      </c>
      <c r="L1008" s="197">
        <v>3695.7999999999997</v>
      </c>
      <c r="M1008" s="197"/>
      <c r="N1008" s="197"/>
      <c r="O1008" s="227"/>
    </row>
    <row r="1009" spans="2:15" x14ac:dyDescent="0.2">
      <c r="B1009" s="196" t="s">
        <v>1054</v>
      </c>
      <c r="C1009" s="197" t="s">
        <v>2918</v>
      </c>
      <c r="D1009" s="197" t="s">
        <v>2325</v>
      </c>
      <c r="E1009" s="197" t="s">
        <v>2301</v>
      </c>
      <c r="F1009" s="197" t="s">
        <v>2310</v>
      </c>
      <c r="G1009" s="197" t="s">
        <v>2301</v>
      </c>
      <c r="H1009" s="202" t="s">
        <v>4115</v>
      </c>
      <c r="I1009" s="203" t="s">
        <v>4116</v>
      </c>
      <c r="J1009" s="204">
        <v>0</v>
      </c>
      <c r="K1009" s="204">
        <v>0</v>
      </c>
      <c r="L1009" s="197">
        <v>0</v>
      </c>
      <c r="M1009" s="197"/>
      <c r="N1009" s="197"/>
      <c r="O1009" s="227"/>
    </row>
    <row r="1010" spans="2:15" x14ac:dyDescent="0.2">
      <c r="B1010" s="196" t="s">
        <v>1054</v>
      </c>
      <c r="C1010" s="197" t="s">
        <v>2918</v>
      </c>
      <c r="D1010" s="197" t="s">
        <v>2325</v>
      </c>
      <c r="E1010" s="197" t="s">
        <v>2301</v>
      </c>
      <c r="F1010" s="197" t="s">
        <v>2310</v>
      </c>
      <c r="G1010" s="197" t="s">
        <v>2304</v>
      </c>
      <c r="H1010" s="202" t="s">
        <v>4117</v>
      </c>
      <c r="I1010" s="203" t="s">
        <v>4118</v>
      </c>
      <c r="J1010" s="204">
        <v>29264.91</v>
      </c>
      <c r="K1010" s="204">
        <v>9246.9599999999991</v>
      </c>
      <c r="L1010" s="197">
        <v>20017.95</v>
      </c>
      <c r="M1010" s="197"/>
      <c r="N1010" s="197"/>
      <c r="O1010" s="227"/>
    </row>
    <row r="1011" spans="2:15" x14ac:dyDescent="0.2">
      <c r="B1011" s="196" t="s">
        <v>1054</v>
      </c>
      <c r="C1011" s="197" t="s">
        <v>2918</v>
      </c>
      <c r="D1011" s="197" t="s">
        <v>2325</v>
      </c>
      <c r="E1011" s="197" t="s">
        <v>2301</v>
      </c>
      <c r="F1011" s="197" t="s">
        <v>2310</v>
      </c>
      <c r="G1011" s="197" t="s">
        <v>2306</v>
      </c>
      <c r="H1011" s="202" t="s">
        <v>4119</v>
      </c>
      <c r="I1011" s="203" t="s">
        <v>4120</v>
      </c>
      <c r="J1011" s="204">
        <v>1223.1300000000001</v>
      </c>
      <c r="K1011" s="204">
        <v>0</v>
      </c>
      <c r="L1011" s="197">
        <v>1223.1300000000001</v>
      </c>
      <c r="M1011" s="197"/>
      <c r="N1011" s="197"/>
      <c r="O1011" s="227"/>
    </row>
    <row r="1012" spans="2:15" x14ac:dyDescent="0.2">
      <c r="B1012" s="196" t="s">
        <v>1054</v>
      </c>
      <c r="C1012" s="197" t="s">
        <v>2918</v>
      </c>
      <c r="D1012" s="197" t="s">
        <v>2325</v>
      </c>
      <c r="E1012" s="197" t="s">
        <v>2301</v>
      </c>
      <c r="F1012" s="197" t="s">
        <v>2310</v>
      </c>
      <c r="G1012" s="197" t="s">
        <v>2308</v>
      </c>
      <c r="H1012" s="202" t="s">
        <v>4121</v>
      </c>
      <c r="I1012" s="203" t="s">
        <v>4122</v>
      </c>
      <c r="J1012" s="204">
        <v>9784.85</v>
      </c>
      <c r="K1012" s="204">
        <v>450</v>
      </c>
      <c r="L1012" s="197">
        <v>9334.85</v>
      </c>
      <c r="M1012" s="197"/>
      <c r="N1012" s="197"/>
      <c r="O1012" s="227"/>
    </row>
    <row r="1013" spans="2:15" x14ac:dyDescent="0.2">
      <c r="B1013" s="196" t="s">
        <v>1054</v>
      </c>
      <c r="C1013" s="197" t="s">
        <v>2918</v>
      </c>
      <c r="D1013" s="197" t="s">
        <v>2325</v>
      </c>
      <c r="E1013" s="197" t="s">
        <v>2301</v>
      </c>
      <c r="F1013" s="197" t="s">
        <v>2310</v>
      </c>
      <c r="G1013" s="197" t="s">
        <v>2369</v>
      </c>
      <c r="H1013" s="202" t="s">
        <v>4123</v>
      </c>
      <c r="I1013" s="203" t="s">
        <v>4124</v>
      </c>
      <c r="J1013" s="204">
        <v>0</v>
      </c>
      <c r="K1013" s="204">
        <v>0</v>
      </c>
      <c r="L1013" s="197">
        <v>0</v>
      </c>
      <c r="M1013" s="197"/>
      <c r="N1013" s="197"/>
      <c r="O1013" s="227"/>
    </row>
    <row r="1014" spans="2:15" x14ac:dyDescent="0.2">
      <c r="B1014" s="196" t="s">
        <v>1054</v>
      </c>
      <c r="C1014" s="197" t="s">
        <v>2918</v>
      </c>
      <c r="D1014" s="197" t="s">
        <v>2325</v>
      </c>
      <c r="E1014" s="197" t="s">
        <v>2301</v>
      </c>
      <c r="F1014" s="197" t="s">
        <v>2310</v>
      </c>
      <c r="G1014" s="197" t="s">
        <v>2372</v>
      </c>
      <c r="H1014" s="202" t="s">
        <v>4125</v>
      </c>
      <c r="I1014" s="203" t="s">
        <v>4126</v>
      </c>
      <c r="J1014" s="204">
        <v>96661.49</v>
      </c>
      <c r="K1014" s="204">
        <v>0</v>
      </c>
      <c r="L1014" s="197">
        <v>96661.49</v>
      </c>
      <c r="M1014" s="197"/>
      <c r="N1014" s="197"/>
      <c r="O1014" s="227"/>
    </row>
    <row r="1015" spans="2:15" x14ac:dyDescent="0.2">
      <c r="B1015" s="196" t="s">
        <v>1054</v>
      </c>
      <c r="C1015" s="197" t="s">
        <v>2918</v>
      </c>
      <c r="D1015" s="197" t="s">
        <v>2325</v>
      </c>
      <c r="E1015" s="197" t="s">
        <v>2301</v>
      </c>
      <c r="F1015" s="197" t="s">
        <v>2310</v>
      </c>
      <c r="G1015" s="197" t="s">
        <v>2325</v>
      </c>
      <c r="H1015" s="202" t="s">
        <v>4127</v>
      </c>
      <c r="I1015" s="203" t="s">
        <v>4128</v>
      </c>
      <c r="J1015" s="204">
        <v>1784.98</v>
      </c>
      <c r="K1015" s="204">
        <v>0</v>
      </c>
      <c r="L1015" s="197">
        <v>1784.98</v>
      </c>
      <c r="M1015" s="197"/>
      <c r="N1015" s="197"/>
      <c r="O1015" s="227"/>
    </row>
    <row r="1016" spans="2:15" x14ac:dyDescent="0.2">
      <c r="B1016" s="196" t="s">
        <v>1054</v>
      </c>
      <c r="C1016" s="197" t="s">
        <v>2918</v>
      </c>
      <c r="D1016" s="197" t="s">
        <v>2325</v>
      </c>
      <c r="E1016" s="197" t="s">
        <v>2301</v>
      </c>
      <c r="F1016" s="197" t="s">
        <v>2310</v>
      </c>
      <c r="G1016" s="197" t="s">
        <v>2328</v>
      </c>
      <c r="H1016" s="202">
        <v>509030210</v>
      </c>
      <c r="I1016" s="203" t="s">
        <v>4129</v>
      </c>
      <c r="J1016" s="204">
        <v>8747.02</v>
      </c>
      <c r="K1016" s="204">
        <v>8725.6299999999992</v>
      </c>
      <c r="L1016" s="197">
        <v>21.390000000001237</v>
      </c>
      <c r="M1016" s="197"/>
      <c r="N1016" s="197"/>
      <c r="O1016" s="227"/>
    </row>
    <row r="1017" spans="2:15" x14ac:dyDescent="0.2">
      <c r="B1017" s="196" t="s">
        <v>1054</v>
      </c>
      <c r="C1017" s="197" t="s">
        <v>2918</v>
      </c>
      <c r="D1017" s="197" t="s">
        <v>2325</v>
      </c>
      <c r="E1017" s="197" t="s">
        <v>2301</v>
      </c>
      <c r="F1017" s="197" t="s">
        <v>2310</v>
      </c>
      <c r="G1017" s="197" t="s">
        <v>2331</v>
      </c>
      <c r="H1017" s="202" t="s">
        <v>4130</v>
      </c>
      <c r="I1017" s="203" t="s">
        <v>4131</v>
      </c>
      <c r="J1017" s="204">
        <v>0</v>
      </c>
      <c r="K1017" s="204">
        <v>0</v>
      </c>
      <c r="L1017" s="197">
        <v>0</v>
      </c>
      <c r="M1017" s="197"/>
      <c r="N1017" s="197"/>
      <c r="O1017" s="227"/>
    </row>
    <row r="1018" spans="2:15" x14ac:dyDescent="0.2">
      <c r="B1018" s="196" t="s">
        <v>1054</v>
      </c>
      <c r="C1018" s="197" t="s">
        <v>2918</v>
      </c>
      <c r="D1018" s="197" t="s">
        <v>2325</v>
      </c>
      <c r="E1018" s="197" t="s">
        <v>2301</v>
      </c>
      <c r="F1018" s="197" t="s">
        <v>2310</v>
      </c>
      <c r="G1018" s="197" t="s">
        <v>2354</v>
      </c>
      <c r="H1018" s="202" t="s">
        <v>4132</v>
      </c>
      <c r="I1018" s="203" t="s">
        <v>4133</v>
      </c>
      <c r="J1018" s="204">
        <v>2949.36</v>
      </c>
      <c r="K1018" s="204">
        <v>0</v>
      </c>
      <c r="L1018" s="197">
        <v>2949.36</v>
      </c>
      <c r="M1018" s="197"/>
      <c r="N1018" s="197"/>
      <c r="O1018" s="227"/>
    </row>
    <row r="1019" spans="2:15" x14ac:dyDescent="0.2">
      <c r="B1019" s="196" t="s">
        <v>1054</v>
      </c>
      <c r="C1019" s="197" t="s">
        <v>2918</v>
      </c>
      <c r="D1019" s="197" t="s">
        <v>2325</v>
      </c>
      <c r="E1019" s="197" t="s">
        <v>2301</v>
      </c>
      <c r="F1019" s="197" t="s">
        <v>2310</v>
      </c>
      <c r="G1019" s="197" t="s">
        <v>2381</v>
      </c>
      <c r="H1019" s="202" t="s">
        <v>4134</v>
      </c>
      <c r="I1019" s="203" t="s">
        <v>4135</v>
      </c>
      <c r="J1019" s="204">
        <v>15552</v>
      </c>
      <c r="K1019" s="204">
        <v>0</v>
      </c>
      <c r="L1019" s="197">
        <v>15552</v>
      </c>
      <c r="M1019" s="197"/>
      <c r="N1019" s="197"/>
      <c r="O1019" s="227"/>
    </row>
    <row r="1020" spans="2:15" x14ac:dyDescent="0.2">
      <c r="B1020" s="196" t="s">
        <v>1054</v>
      </c>
      <c r="C1020" s="197" t="s">
        <v>2918</v>
      </c>
      <c r="D1020" s="197" t="s">
        <v>2325</v>
      </c>
      <c r="E1020" s="197" t="s">
        <v>2301</v>
      </c>
      <c r="F1020" s="197" t="s">
        <v>2310</v>
      </c>
      <c r="G1020" s="197" t="s">
        <v>2487</v>
      </c>
      <c r="H1020" s="202">
        <v>509030214</v>
      </c>
      <c r="I1020" s="203" t="s">
        <v>4136</v>
      </c>
      <c r="J1020" s="204">
        <v>0</v>
      </c>
      <c r="K1020" s="204">
        <v>0</v>
      </c>
      <c r="L1020" s="197">
        <v>0</v>
      </c>
      <c r="M1020" s="197"/>
      <c r="N1020" s="197"/>
      <c r="O1020" s="227"/>
    </row>
    <row r="1021" spans="2:15" x14ac:dyDescent="0.2">
      <c r="B1021" s="196" t="s">
        <v>1054</v>
      </c>
      <c r="C1021" s="197" t="s">
        <v>2918</v>
      </c>
      <c r="D1021" s="197" t="s">
        <v>2325</v>
      </c>
      <c r="E1021" s="197" t="s">
        <v>2301</v>
      </c>
      <c r="F1021" s="197" t="s">
        <v>2310</v>
      </c>
      <c r="G1021" s="197" t="s">
        <v>2334</v>
      </c>
      <c r="H1021" s="202" t="s">
        <v>4137</v>
      </c>
      <c r="I1021" s="203" t="s">
        <v>4085</v>
      </c>
      <c r="J1021" s="204">
        <v>42553.49</v>
      </c>
      <c r="K1021" s="204">
        <v>85.06</v>
      </c>
      <c r="L1021" s="197">
        <v>42468.43</v>
      </c>
      <c r="M1021" s="197"/>
      <c r="N1021" s="197"/>
      <c r="O1021" s="227"/>
    </row>
    <row r="1022" spans="2:15" x14ac:dyDescent="0.2">
      <c r="B1022" s="196" t="s">
        <v>1056</v>
      </c>
      <c r="C1022" s="197" t="s">
        <v>2918</v>
      </c>
      <c r="D1022" s="197" t="s">
        <v>2325</v>
      </c>
      <c r="E1022" s="197" t="s">
        <v>2301</v>
      </c>
      <c r="F1022" s="197" t="s">
        <v>2310</v>
      </c>
      <c r="G1022" s="197" t="s">
        <v>2496</v>
      </c>
      <c r="H1022" s="202">
        <v>509030215</v>
      </c>
      <c r="I1022" s="203" t="s">
        <v>4138</v>
      </c>
      <c r="J1022" s="204">
        <v>0</v>
      </c>
      <c r="K1022" s="204">
        <v>0</v>
      </c>
      <c r="L1022" s="197">
        <v>0</v>
      </c>
      <c r="M1022" s="197"/>
      <c r="N1022" s="197"/>
      <c r="O1022" s="227"/>
    </row>
    <row r="1023" spans="2:15" x14ac:dyDescent="0.2">
      <c r="B1023" s="196" t="s">
        <v>1058</v>
      </c>
      <c r="C1023" s="197" t="s">
        <v>2918</v>
      </c>
      <c r="D1023" s="197" t="s">
        <v>2325</v>
      </c>
      <c r="E1023" s="197" t="s">
        <v>2301</v>
      </c>
      <c r="F1023" s="197" t="s">
        <v>2310</v>
      </c>
      <c r="G1023" s="197" t="s">
        <v>2499</v>
      </c>
      <c r="H1023" s="202">
        <v>509030216</v>
      </c>
      <c r="I1023" s="203" t="s">
        <v>4139</v>
      </c>
      <c r="J1023" s="204">
        <v>0</v>
      </c>
      <c r="K1023" s="204">
        <v>0</v>
      </c>
      <c r="L1023" s="197">
        <v>0</v>
      </c>
      <c r="M1023" s="197"/>
      <c r="N1023" s="197"/>
      <c r="O1023" s="227"/>
    </row>
    <row r="1024" spans="2:15" x14ac:dyDescent="0.2">
      <c r="B1024" s="196" t="s">
        <v>426</v>
      </c>
      <c r="C1024" s="197" t="s">
        <v>2918</v>
      </c>
      <c r="D1024" s="197" t="s">
        <v>2328</v>
      </c>
      <c r="E1024" s="197" t="s">
        <v>2289</v>
      </c>
      <c r="F1024" s="197" t="s">
        <v>2289</v>
      </c>
      <c r="G1024" s="197" t="s">
        <v>2289</v>
      </c>
      <c r="H1024" s="202" t="s">
        <v>4140</v>
      </c>
      <c r="I1024" s="203" t="s">
        <v>4141</v>
      </c>
      <c r="J1024" s="204"/>
      <c r="K1024" s="204"/>
      <c r="L1024" s="197"/>
      <c r="M1024" s="197"/>
      <c r="N1024" s="197"/>
      <c r="O1024" s="227"/>
    </row>
    <row r="1025" spans="2:15" x14ac:dyDescent="0.2">
      <c r="B1025" s="196" t="s">
        <v>426</v>
      </c>
      <c r="C1025" s="197" t="s">
        <v>2918</v>
      </c>
      <c r="D1025" s="197" t="s">
        <v>2328</v>
      </c>
      <c r="E1025" s="197" t="s">
        <v>2292</v>
      </c>
      <c r="F1025" s="197" t="s">
        <v>2289</v>
      </c>
      <c r="G1025" s="197" t="s">
        <v>2289</v>
      </c>
      <c r="H1025" s="202" t="s">
        <v>4142</v>
      </c>
      <c r="I1025" s="203" t="s">
        <v>4141</v>
      </c>
      <c r="J1025" s="204"/>
      <c r="K1025" s="204"/>
      <c r="L1025" s="197"/>
      <c r="M1025" s="197"/>
      <c r="N1025" s="197"/>
      <c r="O1025" s="227"/>
    </row>
    <row r="1026" spans="2:15" x14ac:dyDescent="0.2">
      <c r="B1026" s="196" t="s">
        <v>426</v>
      </c>
      <c r="C1026" s="197" t="s">
        <v>2918</v>
      </c>
      <c r="D1026" s="197" t="s">
        <v>2328</v>
      </c>
      <c r="E1026" s="197" t="s">
        <v>2292</v>
      </c>
      <c r="F1026" s="197" t="s">
        <v>2292</v>
      </c>
      <c r="G1026" s="197" t="s">
        <v>2289</v>
      </c>
      <c r="H1026" s="202" t="s">
        <v>4143</v>
      </c>
      <c r="I1026" s="203" t="s">
        <v>4141</v>
      </c>
      <c r="J1026" s="204"/>
      <c r="K1026" s="204"/>
      <c r="L1026" s="197"/>
      <c r="M1026" s="197"/>
      <c r="N1026" s="197"/>
      <c r="O1026" s="227"/>
    </row>
    <row r="1027" spans="2:15" x14ac:dyDescent="0.2">
      <c r="B1027" s="196" t="s">
        <v>426</v>
      </c>
      <c r="C1027" s="197" t="s">
        <v>2918</v>
      </c>
      <c r="D1027" s="197" t="s">
        <v>2328</v>
      </c>
      <c r="E1027" s="197" t="s">
        <v>2292</v>
      </c>
      <c r="F1027" s="197" t="s">
        <v>2292</v>
      </c>
      <c r="G1027" s="197" t="s">
        <v>2292</v>
      </c>
      <c r="H1027" s="202" t="s">
        <v>4144</v>
      </c>
      <c r="I1027" s="203" t="s">
        <v>4145</v>
      </c>
      <c r="J1027" s="204">
        <v>0</v>
      </c>
      <c r="K1027" s="204">
        <v>0</v>
      </c>
      <c r="L1027" s="197">
        <v>0</v>
      </c>
      <c r="M1027" s="197"/>
      <c r="N1027" s="197"/>
      <c r="O1027" s="227"/>
    </row>
    <row r="1028" spans="2:15" x14ac:dyDescent="0.2">
      <c r="B1028" s="196" t="s">
        <v>426</v>
      </c>
      <c r="C1028" s="197" t="s">
        <v>2918</v>
      </c>
      <c r="D1028" s="197" t="s">
        <v>2328</v>
      </c>
      <c r="E1028" s="197" t="s">
        <v>2292</v>
      </c>
      <c r="F1028" s="197" t="s">
        <v>2292</v>
      </c>
      <c r="G1028" s="197" t="s">
        <v>2310</v>
      </c>
      <c r="H1028" s="202" t="s">
        <v>4146</v>
      </c>
      <c r="I1028" s="203" t="s">
        <v>4147</v>
      </c>
      <c r="J1028" s="204">
        <v>0</v>
      </c>
      <c r="K1028" s="204">
        <v>0</v>
      </c>
      <c r="L1028" s="197">
        <v>0</v>
      </c>
      <c r="M1028" s="197"/>
      <c r="N1028" s="197"/>
      <c r="O1028" s="227"/>
    </row>
    <row r="1029" spans="2:15" x14ac:dyDescent="0.2">
      <c r="B1029" s="196" t="s">
        <v>426</v>
      </c>
      <c r="C1029" s="197" t="s">
        <v>2918</v>
      </c>
      <c r="D1029" s="197" t="s">
        <v>2328</v>
      </c>
      <c r="E1029" s="197" t="s">
        <v>2292</v>
      </c>
      <c r="F1029" s="197" t="s">
        <v>2292</v>
      </c>
      <c r="G1029" s="197" t="s">
        <v>2301</v>
      </c>
      <c r="H1029" s="202" t="s">
        <v>4148</v>
      </c>
      <c r="I1029" s="203" t="s">
        <v>4149</v>
      </c>
      <c r="J1029" s="204">
        <v>858302.67</v>
      </c>
      <c r="K1029" s="204">
        <v>0</v>
      </c>
      <c r="L1029" s="197">
        <v>858302.67</v>
      </c>
      <c r="M1029" s="197"/>
      <c r="N1029" s="197"/>
      <c r="O1029" s="227"/>
    </row>
    <row r="1030" spans="2:15" x14ac:dyDescent="0.2">
      <c r="B1030" s="196" t="s">
        <v>426</v>
      </c>
      <c r="C1030" s="197" t="s">
        <v>2918</v>
      </c>
      <c r="D1030" s="197" t="s">
        <v>2328</v>
      </c>
      <c r="E1030" s="197" t="s">
        <v>2292</v>
      </c>
      <c r="F1030" s="197" t="s">
        <v>2292</v>
      </c>
      <c r="G1030" s="197" t="s">
        <v>2304</v>
      </c>
      <c r="H1030" s="202" t="s">
        <v>4150</v>
      </c>
      <c r="I1030" s="203" t="s">
        <v>4151</v>
      </c>
      <c r="J1030" s="204">
        <v>0</v>
      </c>
      <c r="K1030" s="204">
        <v>0</v>
      </c>
      <c r="L1030" s="197">
        <v>0</v>
      </c>
      <c r="M1030" s="197"/>
      <c r="N1030" s="197"/>
      <c r="O1030" s="227"/>
    </row>
    <row r="1031" spans="2:15" x14ac:dyDescent="0.2">
      <c r="B1031" s="196" t="s">
        <v>426</v>
      </c>
      <c r="C1031" s="197" t="s">
        <v>2918</v>
      </c>
      <c r="D1031" s="197" t="s">
        <v>2328</v>
      </c>
      <c r="E1031" s="197" t="s">
        <v>2292</v>
      </c>
      <c r="F1031" s="197" t="s">
        <v>2292</v>
      </c>
      <c r="G1031" s="197" t="s">
        <v>2306</v>
      </c>
      <c r="H1031" s="202" t="s">
        <v>4152</v>
      </c>
      <c r="I1031" s="203" t="s">
        <v>4153</v>
      </c>
      <c r="J1031" s="204">
        <v>0</v>
      </c>
      <c r="K1031" s="204">
        <v>0</v>
      </c>
      <c r="L1031" s="197">
        <v>0</v>
      </c>
      <c r="M1031" s="197"/>
      <c r="N1031" s="197"/>
      <c r="O1031" s="227"/>
    </row>
    <row r="1032" spans="2:15" x14ac:dyDescent="0.2">
      <c r="B1032" s="196" t="s">
        <v>426</v>
      </c>
      <c r="C1032" s="197" t="s">
        <v>2918</v>
      </c>
      <c r="D1032" s="197" t="s">
        <v>2328</v>
      </c>
      <c r="E1032" s="197" t="s">
        <v>2292</v>
      </c>
      <c r="F1032" s="197" t="s">
        <v>2292</v>
      </c>
      <c r="G1032" s="197" t="s">
        <v>2308</v>
      </c>
      <c r="H1032" s="202" t="s">
        <v>4154</v>
      </c>
      <c r="I1032" s="203" t="s">
        <v>4155</v>
      </c>
      <c r="J1032" s="204">
        <v>0</v>
      </c>
      <c r="K1032" s="204">
        <v>0</v>
      </c>
      <c r="L1032" s="197">
        <v>0</v>
      </c>
      <c r="M1032" s="197"/>
      <c r="N1032" s="197"/>
      <c r="O1032" s="227"/>
    </row>
    <row r="1033" spans="2:15" x14ac:dyDescent="0.2">
      <c r="B1033" s="196" t="s">
        <v>426</v>
      </c>
      <c r="C1033" s="197" t="s">
        <v>2918</v>
      </c>
      <c r="D1033" s="197" t="s">
        <v>2328</v>
      </c>
      <c r="E1033" s="197" t="s">
        <v>2292</v>
      </c>
      <c r="F1033" s="197" t="s">
        <v>2292</v>
      </c>
      <c r="G1033" s="197" t="s">
        <v>2369</v>
      </c>
      <c r="H1033" s="202" t="s">
        <v>4156</v>
      </c>
      <c r="I1033" s="203" t="s">
        <v>4157</v>
      </c>
      <c r="J1033" s="204">
        <v>0</v>
      </c>
      <c r="K1033" s="204">
        <v>0</v>
      </c>
      <c r="L1033" s="197">
        <v>0</v>
      </c>
      <c r="M1033" s="197"/>
      <c r="N1033" s="197"/>
      <c r="O1033" s="227"/>
    </row>
    <row r="1034" spans="2:15" x14ac:dyDescent="0.2">
      <c r="B1034" s="196" t="s">
        <v>2115</v>
      </c>
      <c r="C1034" s="197" t="s">
        <v>2918</v>
      </c>
      <c r="D1034" s="197" t="s">
        <v>2331</v>
      </c>
      <c r="E1034" s="197" t="s">
        <v>2289</v>
      </c>
      <c r="F1034" s="197" t="s">
        <v>2289</v>
      </c>
      <c r="G1034" s="197" t="s">
        <v>2289</v>
      </c>
      <c r="H1034" s="202" t="s">
        <v>4158</v>
      </c>
      <c r="I1034" s="203" t="s">
        <v>4159</v>
      </c>
      <c r="J1034" s="204"/>
      <c r="K1034" s="204"/>
      <c r="L1034" s="197"/>
      <c r="M1034" s="197"/>
      <c r="N1034" s="197"/>
      <c r="O1034" s="227"/>
    </row>
    <row r="1035" spans="2:15" x14ac:dyDescent="0.2">
      <c r="B1035" s="196" t="s">
        <v>429</v>
      </c>
      <c r="C1035" s="197" t="s">
        <v>2918</v>
      </c>
      <c r="D1035" s="197" t="s">
        <v>2331</v>
      </c>
      <c r="E1035" s="197" t="s">
        <v>2292</v>
      </c>
      <c r="F1035" s="197" t="s">
        <v>2289</v>
      </c>
      <c r="G1035" s="197" t="s">
        <v>2289</v>
      </c>
      <c r="H1035" s="202" t="s">
        <v>4160</v>
      </c>
      <c r="I1035" s="203" t="s">
        <v>4161</v>
      </c>
      <c r="J1035" s="204"/>
      <c r="K1035" s="204"/>
      <c r="L1035" s="197"/>
      <c r="M1035" s="197"/>
      <c r="N1035" s="197"/>
      <c r="O1035" s="227"/>
    </row>
    <row r="1036" spans="2:15" x14ac:dyDescent="0.2">
      <c r="B1036" s="196" t="s">
        <v>429</v>
      </c>
      <c r="C1036" s="197" t="s">
        <v>2918</v>
      </c>
      <c r="D1036" s="197" t="s">
        <v>2331</v>
      </c>
      <c r="E1036" s="197" t="s">
        <v>2292</v>
      </c>
      <c r="F1036" s="197" t="s">
        <v>2292</v>
      </c>
      <c r="G1036" s="197" t="s">
        <v>2289</v>
      </c>
      <c r="H1036" s="202" t="s">
        <v>4162</v>
      </c>
      <c r="I1036" s="203" t="s">
        <v>4161</v>
      </c>
      <c r="J1036" s="204"/>
      <c r="K1036" s="204"/>
      <c r="L1036" s="197"/>
      <c r="M1036" s="197"/>
      <c r="N1036" s="197"/>
      <c r="O1036" s="227"/>
    </row>
    <row r="1037" spans="2:15" x14ac:dyDescent="0.2">
      <c r="B1037" s="196" t="s">
        <v>429</v>
      </c>
      <c r="C1037" s="197" t="s">
        <v>2918</v>
      </c>
      <c r="D1037" s="197" t="s">
        <v>2331</v>
      </c>
      <c r="E1037" s="197" t="s">
        <v>2292</v>
      </c>
      <c r="F1037" s="197" t="s">
        <v>2292</v>
      </c>
      <c r="G1037" s="197" t="s">
        <v>2292</v>
      </c>
      <c r="H1037" s="202" t="s">
        <v>4163</v>
      </c>
      <c r="I1037" s="203" t="s">
        <v>4161</v>
      </c>
      <c r="J1037" s="204">
        <v>19778.36</v>
      </c>
      <c r="K1037" s="204">
        <v>0</v>
      </c>
      <c r="L1037" s="197">
        <v>19778.36</v>
      </c>
      <c r="M1037" s="197"/>
      <c r="N1037" s="197"/>
      <c r="O1037" s="227"/>
    </row>
    <row r="1038" spans="2:15" x14ac:dyDescent="0.2">
      <c r="B1038" s="196" t="s">
        <v>432</v>
      </c>
      <c r="C1038" s="197" t="s">
        <v>2918</v>
      </c>
      <c r="D1038" s="197" t="s">
        <v>2331</v>
      </c>
      <c r="E1038" s="197" t="s">
        <v>2310</v>
      </c>
      <c r="F1038" s="197" t="s">
        <v>2289</v>
      </c>
      <c r="G1038" s="197" t="s">
        <v>2289</v>
      </c>
      <c r="H1038" s="202" t="s">
        <v>4164</v>
      </c>
      <c r="I1038" s="203" t="s">
        <v>4165</v>
      </c>
      <c r="J1038" s="204"/>
      <c r="K1038" s="204"/>
      <c r="L1038" s="197"/>
      <c r="M1038" s="197"/>
      <c r="N1038" s="197"/>
      <c r="O1038" s="227"/>
    </row>
    <row r="1039" spans="2:15" x14ac:dyDescent="0.2">
      <c r="B1039" s="196" t="s">
        <v>432</v>
      </c>
      <c r="C1039" s="197" t="s">
        <v>2918</v>
      </c>
      <c r="D1039" s="197" t="s">
        <v>2331</v>
      </c>
      <c r="E1039" s="197" t="s">
        <v>2310</v>
      </c>
      <c r="F1039" s="197" t="s">
        <v>2292</v>
      </c>
      <c r="G1039" s="197" t="s">
        <v>2289</v>
      </c>
      <c r="H1039" s="202" t="s">
        <v>4166</v>
      </c>
      <c r="I1039" s="203" t="s">
        <v>4165</v>
      </c>
      <c r="J1039" s="204"/>
      <c r="K1039" s="204"/>
      <c r="L1039" s="197"/>
      <c r="M1039" s="197"/>
      <c r="N1039" s="197"/>
      <c r="O1039" s="227"/>
    </row>
    <row r="1040" spans="2:15" x14ac:dyDescent="0.2">
      <c r="B1040" s="196" t="s">
        <v>432</v>
      </c>
      <c r="C1040" s="197" t="s">
        <v>2918</v>
      </c>
      <c r="D1040" s="197" t="s">
        <v>2331</v>
      </c>
      <c r="E1040" s="197" t="s">
        <v>2310</v>
      </c>
      <c r="F1040" s="197" t="s">
        <v>2292</v>
      </c>
      <c r="G1040" s="197" t="s">
        <v>2292</v>
      </c>
      <c r="H1040" s="202" t="s">
        <v>4167</v>
      </c>
      <c r="I1040" s="203" t="s">
        <v>4165</v>
      </c>
      <c r="J1040" s="204">
        <v>3164750.21</v>
      </c>
      <c r="K1040" s="204">
        <v>0</v>
      </c>
      <c r="L1040" s="197">
        <v>3164750.21</v>
      </c>
      <c r="M1040" s="197"/>
      <c r="N1040" s="197"/>
      <c r="O1040" s="227"/>
    </row>
    <row r="1041" spans="2:15" x14ac:dyDescent="0.2">
      <c r="B1041" s="196" t="s">
        <v>435</v>
      </c>
      <c r="C1041" s="197" t="s">
        <v>2918</v>
      </c>
      <c r="D1041" s="197" t="s">
        <v>2354</v>
      </c>
      <c r="E1041" s="197" t="s">
        <v>2289</v>
      </c>
      <c r="F1041" s="197" t="s">
        <v>2289</v>
      </c>
      <c r="G1041" s="197" t="s">
        <v>2289</v>
      </c>
      <c r="H1041" s="202" t="s">
        <v>4168</v>
      </c>
      <c r="I1041" s="203" t="s">
        <v>4169</v>
      </c>
      <c r="J1041" s="204"/>
      <c r="K1041" s="204"/>
      <c r="L1041" s="197"/>
      <c r="M1041" s="197"/>
      <c r="N1041" s="197"/>
      <c r="O1041" s="227"/>
    </row>
    <row r="1042" spans="2:15" x14ac:dyDescent="0.2">
      <c r="B1042" s="196" t="s">
        <v>435</v>
      </c>
      <c r="C1042" s="197" t="s">
        <v>2918</v>
      </c>
      <c r="D1042" s="197" t="s">
        <v>2354</v>
      </c>
      <c r="E1042" s="197" t="s">
        <v>2292</v>
      </c>
      <c r="F1042" s="197" t="s">
        <v>2289</v>
      </c>
      <c r="G1042" s="197" t="s">
        <v>2289</v>
      </c>
      <c r="H1042" s="202" t="s">
        <v>4170</v>
      </c>
      <c r="I1042" s="203" t="s">
        <v>4169</v>
      </c>
      <c r="J1042" s="204"/>
      <c r="K1042" s="204"/>
      <c r="L1042" s="197"/>
      <c r="M1042" s="197"/>
      <c r="N1042" s="197"/>
      <c r="O1042" s="227"/>
    </row>
    <row r="1043" spans="2:15" x14ac:dyDescent="0.2">
      <c r="B1043" s="196" t="s">
        <v>435</v>
      </c>
      <c r="C1043" s="197" t="s">
        <v>2918</v>
      </c>
      <c r="D1043" s="197" t="s">
        <v>2354</v>
      </c>
      <c r="E1043" s="197" t="s">
        <v>2292</v>
      </c>
      <c r="F1043" s="197" t="s">
        <v>2292</v>
      </c>
      <c r="G1043" s="197" t="s">
        <v>2289</v>
      </c>
      <c r="H1043" s="202" t="s">
        <v>4171</v>
      </c>
      <c r="I1043" s="203" t="s">
        <v>4169</v>
      </c>
      <c r="J1043" s="204"/>
      <c r="K1043" s="204"/>
      <c r="L1043" s="197"/>
      <c r="M1043" s="197"/>
      <c r="N1043" s="197"/>
      <c r="O1043" s="227"/>
    </row>
    <row r="1044" spans="2:15" x14ac:dyDescent="0.2">
      <c r="B1044" s="196" t="s">
        <v>435</v>
      </c>
      <c r="C1044" s="197" t="s">
        <v>2918</v>
      </c>
      <c r="D1044" s="197" t="s">
        <v>2354</v>
      </c>
      <c r="E1044" s="197" t="s">
        <v>2292</v>
      </c>
      <c r="F1044" s="197" t="s">
        <v>2292</v>
      </c>
      <c r="G1044" s="197" t="s">
        <v>2292</v>
      </c>
      <c r="H1044" s="202" t="s">
        <v>4172</v>
      </c>
      <c r="I1044" s="203" t="s">
        <v>4173</v>
      </c>
      <c r="J1044" s="204">
        <v>11829.62</v>
      </c>
      <c r="K1044" s="204">
        <v>0</v>
      </c>
      <c r="L1044" s="197">
        <v>11829.62</v>
      </c>
      <c r="M1044" s="197"/>
      <c r="N1044" s="197"/>
      <c r="O1044" s="227"/>
    </row>
    <row r="1045" spans="2:15" x14ac:dyDescent="0.2">
      <c r="B1045" s="196" t="s">
        <v>435</v>
      </c>
      <c r="C1045" s="197" t="s">
        <v>2918</v>
      </c>
      <c r="D1045" s="197" t="s">
        <v>2354</v>
      </c>
      <c r="E1045" s="197" t="s">
        <v>2292</v>
      </c>
      <c r="F1045" s="197" t="s">
        <v>2292</v>
      </c>
      <c r="G1045" s="197" t="s">
        <v>2310</v>
      </c>
      <c r="H1045" s="202" t="s">
        <v>4174</v>
      </c>
      <c r="I1045" s="203" t="s">
        <v>4175</v>
      </c>
      <c r="J1045" s="204">
        <v>50011.63</v>
      </c>
      <c r="K1045" s="204">
        <v>0</v>
      </c>
      <c r="L1045" s="197">
        <v>50011.63</v>
      </c>
      <c r="M1045" s="197"/>
      <c r="N1045" s="197"/>
      <c r="O1045" s="227"/>
    </row>
    <row r="1046" spans="2:15" x14ac:dyDescent="0.2">
      <c r="B1046" s="196" t="s">
        <v>435</v>
      </c>
      <c r="C1046" s="197" t="s">
        <v>2918</v>
      </c>
      <c r="D1046" s="197" t="s">
        <v>2354</v>
      </c>
      <c r="E1046" s="197" t="s">
        <v>2292</v>
      </c>
      <c r="F1046" s="197" t="s">
        <v>2292</v>
      </c>
      <c r="G1046" s="197" t="s">
        <v>2301</v>
      </c>
      <c r="H1046" s="202" t="s">
        <v>4176</v>
      </c>
      <c r="I1046" s="203" t="s">
        <v>4177</v>
      </c>
      <c r="J1046" s="204">
        <v>2650942.2799999998</v>
      </c>
      <c r="K1046" s="204">
        <v>0</v>
      </c>
      <c r="L1046" s="197">
        <v>2650942.2799999998</v>
      </c>
      <c r="M1046" s="197"/>
      <c r="N1046" s="197"/>
      <c r="O1046" s="227"/>
    </row>
    <row r="1047" spans="2:15" x14ac:dyDescent="0.2">
      <c r="B1047" s="196" t="s">
        <v>435</v>
      </c>
      <c r="C1047" s="197" t="s">
        <v>2918</v>
      </c>
      <c r="D1047" s="197" t="s">
        <v>2354</v>
      </c>
      <c r="E1047" s="197" t="s">
        <v>2292</v>
      </c>
      <c r="F1047" s="197" t="s">
        <v>2292</v>
      </c>
      <c r="G1047" s="197" t="s">
        <v>2304</v>
      </c>
      <c r="H1047" s="202" t="s">
        <v>4178</v>
      </c>
      <c r="I1047" s="203" t="s">
        <v>4179</v>
      </c>
      <c r="J1047" s="204">
        <v>182411.96</v>
      </c>
      <c r="K1047" s="204">
        <v>0</v>
      </c>
      <c r="L1047" s="197">
        <v>182411.96</v>
      </c>
      <c r="M1047" s="197"/>
      <c r="N1047" s="197"/>
      <c r="O1047" s="227"/>
    </row>
    <row r="1048" spans="2:15" x14ac:dyDescent="0.2">
      <c r="B1048" s="196" t="s">
        <v>435</v>
      </c>
      <c r="C1048" s="197" t="s">
        <v>2918</v>
      </c>
      <c r="D1048" s="197" t="s">
        <v>2354</v>
      </c>
      <c r="E1048" s="197" t="s">
        <v>2292</v>
      </c>
      <c r="F1048" s="197" t="s">
        <v>2292</v>
      </c>
      <c r="G1048" s="197" t="s">
        <v>2306</v>
      </c>
      <c r="H1048" s="202" t="s">
        <v>4180</v>
      </c>
      <c r="I1048" s="203" t="s">
        <v>4181</v>
      </c>
      <c r="J1048" s="204">
        <v>42739.44</v>
      </c>
      <c r="K1048" s="204">
        <v>0</v>
      </c>
      <c r="L1048" s="197">
        <v>42739.44</v>
      </c>
      <c r="M1048" s="197"/>
      <c r="N1048" s="197"/>
      <c r="O1048" s="227"/>
    </row>
    <row r="1049" spans="2:15" x14ac:dyDescent="0.2">
      <c r="B1049" s="196" t="s">
        <v>435</v>
      </c>
      <c r="C1049" s="197" t="s">
        <v>2918</v>
      </c>
      <c r="D1049" s="197" t="s">
        <v>2354</v>
      </c>
      <c r="E1049" s="197" t="s">
        <v>2292</v>
      </c>
      <c r="F1049" s="197" t="s">
        <v>2292</v>
      </c>
      <c r="G1049" s="197" t="s">
        <v>2308</v>
      </c>
      <c r="H1049" s="202" t="s">
        <v>4182</v>
      </c>
      <c r="I1049" s="203" t="s">
        <v>4183</v>
      </c>
      <c r="J1049" s="204">
        <v>7293.84</v>
      </c>
      <c r="K1049" s="204">
        <v>0</v>
      </c>
      <c r="L1049" s="197">
        <v>7293.84</v>
      </c>
      <c r="M1049" s="197"/>
      <c r="N1049" s="197"/>
      <c r="O1049" s="227"/>
    </row>
    <row r="1050" spans="2:15" x14ac:dyDescent="0.2">
      <c r="B1050" s="196" t="s">
        <v>435</v>
      </c>
      <c r="C1050" s="197" t="s">
        <v>2918</v>
      </c>
      <c r="D1050" s="197" t="s">
        <v>2354</v>
      </c>
      <c r="E1050" s="197" t="s">
        <v>2292</v>
      </c>
      <c r="F1050" s="197" t="s">
        <v>2292</v>
      </c>
      <c r="G1050" s="197" t="s">
        <v>2369</v>
      </c>
      <c r="H1050" s="202" t="s">
        <v>4184</v>
      </c>
      <c r="I1050" s="203" t="s">
        <v>4185</v>
      </c>
      <c r="J1050" s="204">
        <v>25986.880000000001</v>
      </c>
      <c r="K1050" s="204">
        <v>0</v>
      </c>
      <c r="L1050" s="197">
        <v>25986.880000000001</v>
      </c>
      <c r="M1050" s="197"/>
      <c r="N1050" s="197"/>
      <c r="O1050" s="227"/>
    </row>
    <row r="1051" spans="2:15" x14ac:dyDescent="0.2">
      <c r="B1051" s="196" t="s">
        <v>435</v>
      </c>
      <c r="C1051" s="197" t="s">
        <v>2918</v>
      </c>
      <c r="D1051" s="197" t="s">
        <v>2354</v>
      </c>
      <c r="E1051" s="197" t="s">
        <v>2292</v>
      </c>
      <c r="F1051" s="197" t="s">
        <v>2292</v>
      </c>
      <c r="G1051" s="197" t="s">
        <v>2372</v>
      </c>
      <c r="H1051" s="202" t="s">
        <v>4186</v>
      </c>
      <c r="I1051" s="203" t="s">
        <v>4187</v>
      </c>
      <c r="J1051" s="204">
        <v>0</v>
      </c>
      <c r="K1051" s="204">
        <v>0</v>
      </c>
      <c r="L1051" s="197">
        <v>0</v>
      </c>
      <c r="M1051" s="197"/>
      <c r="N1051" s="197"/>
      <c r="O1051" s="227"/>
    </row>
    <row r="1052" spans="2:15" x14ac:dyDescent="0.2">
      <c r="B1052" s="196" t="s">
        <v>435</v>
      </c>
      <c r="C1052" s="197" t="s">
        <v>2918</v>
      </c>
      <c r="D1052" s="197" t="s">
        <v>2354</v>
      </c>
      <c r="E1052" s="197" t="s">
        <v>2292</v>
      </c>
      <c r="F1052" s="197" t="s">
        <v>2292</v>
      </c>
      <c r="G1052" s="197" t="s">
        <v>2325</v>
      </c>
      <c r="H1052" s="202" t="s">
        <v>4188</v>
      </c>
      <c r="I1052" s="203" t="s">
        <v>4189</v>
      </c>
      <c r="J1052" s="204">
        <v>1058.7</v>
      </c>
      <c r="K1052" s="204">
        <v>0</v>
      </c>
      <c r="L1052" s="197">
        <v>1058.7</v>
      </c>
      <c r="M1052" s="197"/>
      <c r="N1052" s="197"/>
      <c r="O1052" s="227"/>
    </row>
    <row r="1053" spans="2:15" x14ac:dyDescent="0.2">
      <c r="B1053" s="196" t="s">
        <v>435</v>
      </c>
      <c r="C1053" s="197" t="s">
        <v>2918</v>
      </c>
      <c r="D1053" s="197" t="s">
        <v>2354</v>
      </c>
      <c r="E1053" s="197" t="s">
        <v>2292</v>
      </c>
      <c r="F1053" s="197" t="s">
        <v>2292</v>
      </c>
      <c r="G1053" s="197" t="s">
        <v>2328</v>
      </c>
      <c r="H1053" s="202" t="s">
        <v>4190</v>
      </c>
      <c r="I1053" s="203" t="s">
        <v>4191</v>
      </c>
      <c r="J1053" s="204">
        <v>334883.26</v>
      </c>
      <c r="K1053" s="204">
        <v>0</v>
      </c>
      <c r="L1053" s="197">
        <v>334883.26</v>
      </c>
      <c r="M1053" s="197"/>
      <c r="N1053" s="197"/>
      <c r="O1053" s="227"/>
    </row>
    <row r="1054" spans="2:15" x14ac:dyDescent="0.2">
      <c r="B1054" s="196" t="s">
        <v>435</v>
      </c>
      <c r="C1054" s="197" t="s">
        <v>2918</v>
      </c>
      <c r="D1054" s="197" t="s">
        <v>2354</v>
      </c>
      <c r="E1054" s="197" t="s">
        <v>2292</v>
      </c>
      <c r="F1054" s="197" t="s">
        <v>2292</v>
      </c>
      <c r="G1054" s="197" t="s">
        <v>2331</v>
      </c>
      <c r="H1054" s="202" t="s">
        <v>4192</v>
      </c>
      <c r="I1054" s="203" t="s">
        <v>4193</v>
      </c>
      <c r="J1054" s="204">
        <v>103465.04</v>
      </c>
      <c r="K1054" s="204">
        <v>0</v>
      </c>
      <c r="L1054" s="197">
        <v>103465.04</v>
      </c>
      <c r="M1054" s="197"/>
      <c r="N1054" s="197"/>
      <c r="O1054" s="227"/>
    </row>
    <row r="1055" spans="2:15" x14ac:dyDescent="0.2">
      <c r="B1055" s="196" t="s">
        <v>435</v>
      </c>
      <c r="C1055" s="197" t="s">
        <v>2918</v>
      </c>
      <c r="D1055" s="197" t="s">
        <v>2354</v>
      </c>
      <c r="E1055" s="197" t="s">
        <v>2292</v>
      </c>
      <c r="F1055" s="197" t="s">
        <v>2292</v>
      </c>
      <c r="G1055" s="197" t="s">
        <v>2354</v>
      </c>
      <c r="H1055" s="202" t="s">
        <v>4194</v>
      </c>
      <c r="I1055" s="203" t="s">
        <v>4169</v>
      </c>
      <c r="J1055" s="204">
        <v>35954.32</v>
      </c>
      <c r="K1055" s="204">
        <v>0</v>
      </c>
      <c r="L1055" s="197">
        <v>35954.32</v>
      </c>
      <c r="M1055" s="197"/>
      <c r="N1055" s="197"/>
      <c r="O1055" s="227"/>
    </row>
    <row r="1056" spans="2:15" x14ac:dyDescent="0.2">
      <c r="B1056" s="196" t="s">
        <v>1064</v>
      </c>
      <c r="C1056" s="197" t="s">
        <v>2918</v>
      </c>
      <c r="D1056" s="197" t="s">
        <v>2381</v>
      </c>
      <c r="E1056" s="197" t="s">
        <v>2289</v>
      </c>
      <c r="F1056" s="197" t="s">
        <v>2289</v>
      </c>
      <c r="G1056" s="197" t="s">
        <v>2289</v>
      </c>
      <c r="H1056" s="202" t="s">
        <v>4195</v>
      </c>
      <c r="I1056" s="203" t="s">
        <v>4196</v>
      </c>
      <c r="J1056" s="204"/>
      <c r="K1056" s="204"/>
      <c r="L1056" s="197"/>
      <c r="M1056" s="197"/>
      <c r="N1056" s="197"/>
      <c r="O1056" s="227"/>
    </row>
    <row r="1057" spans="2:15" x14ac:dyDescent="0.2">
      <c r="B1057" s="196" t="s">
        <v>1064</v>
      </c>
      <c r="C1057" s="197" t="s">
        <v>2918</v>
      </c>
      <c r="D1057" s="197" t="s">
        <v>2381</v>
      </c>
      <c r="E1057" s="197" t="s">
        <v>2292</v>
      </c>
      <c r="F1057" s="197" t="s">
        <v>2289</v>
      </c>
      <c r="G1057" s="197" t="s">
        <v>2289</v>
      </c>
      <c r="H1057" s="202" t="s">
        <v>4197</v>
      </c>
      <c r="I1057" s="203" t="s">
        <v>4196</v>
      </c>
      <c r="J1057" s="204"/>
      <c r="K1057" s="204"/>
      <c r="L1057" s="197"/>
      <c r="M1057" s="197"/>
      <c r="N1057" s="197"/>
      <c r="O1057" s="227"/>
    </row>
    <row r="1058" spans="2:15" x14ac:dyDescent="0.2">
      <c r="B1058" s="196" t="s">
        <v>1064</v>
      </c>
      <c r="C1058" s="197" t="s">
        <v>2918</v>
      </c>
      <c r="D1058" s="197" t="s">
        <v>2381</v>
      </c>
      <c r="E1058" s="197" t="s">
        <v>2292</v>
      </c>
      <c r="F1058" s="197" t="s">
        <v>2292</v>
      </c>
      <c r="G1058" s="197" t="s">
        <v>2289</v>
      </c>
      <c r="H1058" s="202" t="s">
        <v>4198</v>
      </c>
      <c r="I1058" s="203" t="s">
        <v>4196</v>
      </c>
      <c r="J1058" s="204"/>
      <c r="K1058" s="204"/>
      <c r="L1058" s="197"/>
      <c r="M1058" s="197"/>
      <c r="N1058" s="197"/>
      <c r="O1058" s="227"/>
    </row>
    <row r="1059" spans="2:15" x14ac:dyDescent="0.2">
      <c r="B1059" s="196" t="s">
        <v>1064</v>
      </c>
      <c r="C1059" s="197" t="s">
        <v>2918</v>
      </c>
      <c r="D1059" s="197" t="s">
        <v>2381</v>
      </c>
      <c r="E1059" s="197" t="s">
        <v>2292</v>
      </c>
      <c r="F1059" s="197" t="s">
        <v>2292</v>
      </c>
      <c r="G1059" s="197" t="s">
        <v>2292</v>
      </c>
      <c r="H1059" s="202" t="s">
        <v>4199</v>
      </c>
      <c r="I1059" s="203" t="s">
        <v>4196</v>
      </c>
      <c r="J1059" s="204">
        <v>0</v>
      </c>
      <c r="K1059" s="204">
        <v>0</v>
      </c>
      <c r="L1059" s="197">
        <v>0</v>
      </c>
      <c r="M1059" s="197"/>
      <c r="N1059" s="197"/>
      <c r="O1059" s="227"/>
    </row>
    <row r="1060" spans="2:15" x14ac:dyDescent="0.2">
      <c r="B1060" s="196" t="s">
        <v>1066</v>
      </c>
      <c r="C1060" s="197" t="s">
        <v>2918</v>
      </c>
      <c r="D1060" s="197" t="s">
        <v>2487</v>
      </c>
      <c r="E1060" s="197" t="s">
        <v>2289</v>
      </c>
      <c r="F1060" s="197" t="s">
        <v>2289</v>
      </c>
      <c r="G1060" s="197" t="s">
        <v>2289</v>
      </c>
      <c r="H1060" s="202" t="s">
        <v>4200</v>
      </c>
      <c r="I1060" s="203" t="s">
        <v>4201</v>
      </c>
      <c r="J1060" s="204"/>
      <c r="K1060" s="204"/>
      <c r="L1060" s="197"/>
      <c r="M1060" s="197"/>
      <c r="N1060" s="197"/>
      <c r="O1060" s="227"/>
    </row>
    <row r="1061" spans="2:15" x14ac:dyDescent="0.2">
      <c r="B1061" s="196" t="s">
        <v>1066</v>
      </c>
      <c r="C1061" s="197" t="s">
        <v>2918</v>
      </c>
      <c r="D1061" s="197" t="s">
        <v>2487</v>
      </c>
      <c r="E1061" s="197" t="s">
        <v>2292</v>
      </c>
      <c r="F1061" s="197" t="s">
        <v>2289</v>
      </c>
      <c r="G1061" s="197" t="s">
        <v>2289</v>
      </c>
      <c r="H1061" s="202" t="s">
        <v>4202</v>
      </c>
      <c r="I1061" s="203" t="s">
        <v>4201</v>
      </c>
      <c r="J1061" s="204"/>
      <c r="K1061" s="204"/>
      <c r="L1061" s="197"/>
      <c r="M1061" s="197"/>
      <c r="N1061" s="197"/>
      <c r="O1061" s="227"/>
    </row>
    <row r="1062" spans="2:15" x14ac:dyDescent="0.2">
      <c r="B1062" s="196" t="s">
        <v>1066</v>
      </c>
      <c r="C1062" s="197" t="s">
        <v>2918</v>
      </c>
      <c r="D1062" s="197" t="s">
        <v>2487</v>
      </c>
      <c r="E1062" s="197" t="s">
        <v>2292</v>
      </c>
      <c r="F1062" s="197" t="s">
        <v>2292</v>
      </c>
      <c r="G1062" s="197" t="s">
        <v>2289</v>
      </c>
      <c r="H1062" s="202" t="s">
        <v>4203</v>
      </c>
      <c r="I1062" s="203" t="s">
        <v>4201</v>
      </c>
      <c r="J1062" s="204"/>
      <c r="K1062" s="204"/>
      <c r="L1062" s="197"/>
      <c r="M1062" s="197"/>
      <c r="N1062" s="197"/>
      <c r="O1062" s="227"/>
    </row>
    <row r="1063" spans="2:15" x14ac:dyDescent="0.2">
      <c r="B1063" s="196" t="s">
        <v>1066</v>
      </c>
      <c r="C1063" s="197" t="s">
        <v>2918</v>
      </c>
      <c r="D1063" s="197" t="s">
        <v>2487</v>
      </c>
      <c r="E1063" s="197" t="s">
        <v>2292</v>
      </c>
      <c r="F1063" s="197" t="s">
        <v>2292</v>
      </c>
      <c r="G1063" s="197" t="s">
        <v>2292</v>
      </c>
      <c r="H1063" s="202" t="s">
        <v>4204</v>
      </c>
      <c r="I1063" s="203" t="s">
        <v>4201</v>
      </c>
      <c r="J1063" s="204">
        <v>0</v>
      </c>
      <c r="K1063" s="204">
        <v>0</v>
      </c>
      <c r="L1063" s="197">
        <v>0</v>
      </c>
      <c r="M1063" s="197"/>
      <c r="N1063" s="197"/>
      <c r="O1063" s="227"/>
    </row>
    <row r="1064" spans="2:15" x14ac:dyDescent="0.2">
      <c r="B1064" s="196" t="s">
        <v>2118</v>
      </c>
      <c r="C1064" s="197" t="s">
        <v>2918</v>
      </c>
      <c r="D1064" s="197" t="s">
        <v>2496</v>
      </c>
      <c r="E1064" s="197" t="s">
        <v>2289</v>
      </c>
      <c r="F1064" s="197" t="s">
        <v>2289</v>
      </c>
      <c r="G1064" s="197" t="s">
        <v>2289</v>
      </c>
      <c r="H1064" s="202" t="s">
        <v>4205</v>
      </c>
      <c r="I1064" s="203" t="s">
        <v>4206</v>
      </c>
      <c r="J1064" s="204"/>
      <c r="K1064" s="204"/>
      <c r="L1064" s="197"/>
      <c r="M1064" s="197"/>
      <c r="N1064" s="197"/>
      <c r="O1064" s="227"/>
    </row>
    <row r="1065" spans="2:15" x14ac:dyDescent="0.2">
      <c r="B1065" s="196" t="s">
        <v>2120</v>
      </c>
      <c r="C1065" s="197" t="s">
        <v>2918</v>
      </c>
      <c r="D1065" s="197" t="s">
        <v>2496</v>
      </c>
      <c r="E1065" s="197" t="s">
        <v>2292</v>
      </c>
      <c r="F1065" s="197" t="s">
        <v>2289</v>
      </c>
      <c r="G1065" s="197" t="s">
        <v>2289</v>
      </c>
      <c r="H1065" s="202" t="s">
        <v>4207</v>
      </c>
      <c r="I1065" s="203" t="s">
        <v>4208</v>
      </c>
      <c r="J1065" s="204"/>
      <c r="K1065" s="204"/>
      <c r="L1065" s="197"/>
      <c r="M1065" s="197"/>
      <c r="N1065" s="197"/>
      <c r="O1065" s="227"/>
    </row>
    <row r="1066" spans="2:15" x14ac:dyDescent="0.2">
      <c r="B1066" s="196" t="s">
        <v>2120</v>
      </c>
      <c r="C1066" s="197" t="s">
        <v>2918</v>
      </c>
      <c r="D1066" s="197" t="s">
        <v>2496</v>
      </c>
      <c r="E1066" s="197" t="s">
        <v>2292</v>
      </c>
      <c r="F1066" s="197" t="s">
        <v>2292</v>
      </c>
      <c r="G1066" s="197" t="s">
        <v>2289</v>
      </c>
      <c r="H1066" s="202" t="s">
        <v>4209</v>
      </c>
      <c r="I1066" s="203" t="s">
        <v>4208</v>
      </c>
      <c r="J1066" s="204"/>
      <c r="K1066" s="204"/>
      <c r="L1066" s="197"/>
      <c r="M1066" s="197"/>
      <c r="N1066" s="197"/>
      <c r="O1066" s="227"/>
    </row>
    <row r="1067" spans="2:15" x14ac:dyDescent="0.2">
      <c r="B1067" s="196" t="s">
        <v>1834</v>
      </c>
      <c r="C1067" s="197" t="s">
        <v>2918</v>
      </c>
      <c r="D1067" s="197" t="s">
        <v>2496</v>
      </c>
      <c r="E1067" s="197" t="s">
        <v>2292</v>
      </c>
      <c r="F1067" s="197" t="s">
        <v>2292</v>
      </c>
      <c r="G1067" s="197" t="s">
        <v>2292</v>
      </c>
      <c r="H1067" s="202" t="s">
        <v>4210</v>
      </c>
      <c r="I1067" s="203" t="s">
        <v>4211</v>
      </c>
      <c r="J1067" s="204">
        <v>1647616.53</v>
      </c>
      <c r="K1067" s="204">
        <v>0</v>
      </c>
      <c r="L1067" s="197">
        <v>1647616.53</v>
      </c>
      <c r="M1067" s="197"/>
      <c r="N1067" s="197"/>
      <c r="O1067" s="227"/>
    </row>
    <row r="1068" spans="2:15" x14ac:dyDescent="0.2">
      <c r="B1068" s="196" t="s">
        <v>1834</v>
      </c>
      <c r="C1068" s="197" t="s">
        <v>2918</v>
      </c>
      <c r="D1068" s="197" t="s">
        <v>2496</v>
      </c>
      <c r="E1068" s="197" t="s">
        <v>2292</v>
      </c>
      <c r="F1068" s="197" t="s">
        <v>2292</v>
      </c>
      <c r="G1068" s="197" t="s">
        <v>2310</v>
      </c>
      <c r="H1068" s="202" t="s">
        <v>4212</v>
      </c>
      <c r="I1068" s="203" t="s">
        <v>4213</v>
      </c>
      <c r="J1068" s="204">
        <v>12133.78</v>
      </c>
      <c r="K1068" s="204">
        <v>0</v>
      </c>
      <c r="L1068" s="197">
        <v>12133.78</v>
      </c>
      <c r="M1068" s="197"/>
      <c r="N1068" s="197"/>
      <c r="O1068" s="227"/>
    </row>
    <row r="1069" spans="2:15" x14ac:dyDescent="0.2">
      <c r="B1069" s="196" t="s">
        <v>1834</v>
      </c>
      <c r="C1069" s="197" t="s">
        <v>2918</v>
      </c>
      <c r="D1069" s="197" t="s">
        <v>2496</v>
      </c>
      <c r="E1069" s="197" t="s">
        <v>2292</v>
      </c>
      <c r="F1069" s="197" t="s">
        <v>2292</v>
      </c>
      <c r="G1069" s="197" t="s">
        <v>2301</v>
      </c>
      <c r="H1069" s="202" t="s">
        <v>4214</v>
      </c>
      <c r="I1069" s="203" t="s">
        <v>4215</v>
      </c>
      <c r="J1069" s="204">
        <v>4860.55</v>
      </c>
      <c r="K1069" s="204">
        <v>0</v>
      </c>
      <c r="L1069" s="197">
        <v>4860.55</v>
      </c>
      <c r="M1069" s="197"/>
      <c r="N1069" s="197"/>
      <c r="O1069" s="227"/>
    </row>
    <row r="1070" spans="2:15" x14ac:dyDescent="0.2">
      <c r="B1070" s="196" t="s">
        <v>1834</v>
      </c>
      <c r="C1070" s="197" t="s">
        <v>2918</v>
      </c>
      <c r="D1070" s="197" t="s">
        <v>2496</v>
      </c>
      <c r="E1070" s="197" t="s">
        <v>2292</v>
      </c>
      <c r="F1070" s="197" t="s">
        <v>2292</v>
      </c>
      <c r="G1070" s="197" t="s">
        <v>2796</v>
      </c>
      <c r="H1070" s="202">
        <v>515010139</v>
      </c>
      <c r="I1070" s="203" t="s">
        <v>4216</v>
      </c>
      <c r="J1070" s="204">
        <v>0</v>
      </c>
      <c r="K1070" s="204">
        <v>0</v>
      </c>
      <c r="L1070" s="197">
        <v>0</v>
      </c>
      <c r="M1070" s="197"/>
      <c r="N1070" s="197"/>
      <c r="O1070" s="227"/>
    </row>
    <row r="1071" spans="2:15" x14ac:dyDescent="0.2">
      <c r="B1071" s="196" t="s">
        <v>1834</v>
      </c>
      <c r="C1071" s="197" t="s">
        <v>2918</v>
      </c>
      <c r="D1071" s="197" t="s">
        <v>2496</v>
      </c>
      <c r="E1071" s="197" t="s">
        <v>2292</v>
      </c>
      <c r="F1071" s="197" t="s">
        <v>2292</v>
      </c>
      <c r="G1071" s="197" t="s">
        <v>2304</v>
      </c>
      <c r="H1071" s="202" t="s">
        <v>4217</v>
      </c>
      <c r="I1071" s="203" t="s">
        <v>4218</v>
      </c>
      <c r="J1071" s="204">
        <v>34665.64</v>
      </c>
      <c r="K1071" s="204">
        <v>0</v>
      </c>
      <c r="L1071" s="197">
        <v>34665.64</v>
      </c>
      <c r="M1071" s="197"/>
      <c r="N1071" s="197"/>
      <c r="O1071" s="227"/>
    </row>
    <row r="1072" spans="2:15" x14ac:dyDescent="0.2">
      <c r="B1072" s="196" t="s">
        <v>1834</v>
      </c>
      <c r="C1072" s="197" t="s">
        <v>2918</v>
      </c>
      <c r="D1072" s="197" t="s">
        <v>2496</v>
      </c>
      <c r="E1072" s="197" t="s">
        <v>2292</v>
      </c>
      <c r="F1072" s="197" t="s">
        <v>2292</v>
      </c>
      <c r="G1072" s="197" t="s">
        <v>2306</v>
      </c>
      <c r="H1072" s="202" t="s">
        <v>4219</v>
      </c>
      <c r="I1072" s="203" t="s">
        <v>4220</v>
      </c>
      <c r="J1072" s="204">
        <v>0</v>
      </c>
      <c r="K1072" s="204">
        <v>0</v>
      </c>
      <c r="L1072" s="197">
        <v>0</v>
      </c>
      <c r="M1072" s="197"/>
      <c r="N1072" s="197"/>
      <c r="O1072" s="227"/>
    </row>
    <row r="1073" spans="2:15" x14ac:dyDescent="0.2">
      <c r="B1073" s="196" t="s">
        <v>1834</v>
      </c>
      <c r="C1073" s="197" t="s">
        <v>2918</v>
      </c>
      <c r="D1073" s="197" t="s">
        <v>2496</v>
      </c>
      <c r="E1073" s="197" t="s">
        <v>2292</v>
      </c>
      <c r="F1073" s="197" t="s">
        <v>2292</v>
      </c>
      <c r="G1073" s="197" t="s">
        <v>2308</v>
      </c>
      <c r="H1073" s="202" t="s">
        <v>4221</v>
      </c>
      <c r="I1073" s="203" t="s">
        <v>4222</v>
      </c>
      <c r="J1073" s="204">
        <v>3852.46</v>
      </c>
      <c r="K1073" s="204">
        <v>0</v>
      </c>
      <c r="L1073" s="197">
        <v>3852.46</v>
      </c>
      <c r="M1073" s="197"/>
      <c r="N1073" s="197"/>
      <c r="O1073" s="227"/>
    </row>
    <row r="1074" spans="2:15" x14ac:dyDescent="0.2">
      <c r="B1074" s="196" t="s">
        <v>1834</v>
      </c>
      <c r="C1074" s="197" t="s">
        <v>2918</v>
      </c>
      <c r="D1074" s="197" t="s">
        <v>2496</v>
      </c>
      <c r="E1074" s="197" t="s">
        <v>2292</v>
      </c>
      <c r="F1074" s="197" t="s">
        <v>2292</v>
      </c>
      <c r="G1074" s="197" t="s">
        <v>2819</v>
      </c>
      <c r="H1074" s="202">
        <v>515010140</v>
      </c>
      <c r="I1074" s="203" t="s">
        <v>4223</v>
      </c>
      <c r="J1074" s="204">
        <v>0</v>
      </c>
      <c r="K1074" s="204">
        <v>0</v>
      </c>
      <c r="L1074" s="197">
        <v>0</v>
      </c>
      <c r="M1074" s="197"/>
      <c r="N1074" s="197"/>
      <c r="O1074" s="227"/>
    </row>
    <row r="1075" spans="2:15" x14ac:dyDescent="0.2">
      <c r="B1075" s="196" t="s">
        <v>1834</v>
      </c>
      <c r="C1075" s="197" t="s">
        <v>2918</v>
      </c>
      <c r="D1075" s="197" t="s">
        <v>2496</v>
      </c>
      <c r="E1075" s="197" t="s">
        <v>2292</v>
      </c>
      <c r="F1075" s="197" t="s">
        <v>2292</v>
      </c>
      <c r="G1075" s="197" t="s">
        <v>2821</v>
      </c>
      <c r="H1075" s="202">
        <v>515010141</v>
      </c>
      <c r="I1075" s="203" t="s">
        <v>4224</v>
      </c>
      <c r="J1075" s="204">
        <v>0</v>
      </c>
      <c r="K1075" s="204">
        <v>0</v>
      </c>
      <c r="L1075" s="197">
        <v>0</v>
      </c>
      <c r="M1075" s="197"/>
      <c r="N1075" s="197"/>
      <c r="O1075" s="227"/>
    </row>
    <row r="1076" spans="2:15" x14ac:dyDescent="0.2">
      <c r="B1076" s="196" t="s">
        <v>1834</v>
      </c>
      <c r="C1076" s="197" t="s">
        <v>2918</v>
      </c>
      <c r="D1076" s="197" t="s">
        <v>2496</v>
      </c>
      <c r="E1076" s="197" t="s">
        <v>2292</v>
      </c>
      <c r="F1076" s="197" t="s">
        <v>2292</v>
      </c>
      <c r="G1076" s="197" t="s">
        <v>2823</v>
      </c>
      <c r="H1076" s="202">
        <v>515010142</v>
      </c>
      <c r="I1076" s="203" t="s">
        <v>4225</v>
      </c>
      <c r="J1076" s="204">
        <v>0</v>
      </c>
      <c r="K1076" s="204">
        <v>0</v>
      </c>
      <c r="L1076" s="197">
        <v>0</v>
      </c>
      <c r="M1076" s="197"/>
      <c r="N1076" s="197"/>
      <c r="O1076" s="227"/>
    </row>
    <row r="1077" spans="2:15" x14ac:dyDescent="0.2">
      <c r="B1077" s="196" t="s">
        <v>1834</v>
      </c>
      <c r="C1077" s="197" t="s">
        <v>2918</v>
      </c>
      <c r="D1077" s="197" t="s">
        <v>2496</v>
      </c>
      <c r="E1077" s="197" t="s">
        <v>2292</v>
      </c>
      <c r="F1077" s="197" t="s">
        <v>2292</v>
      </c>
      <c r="G1077" s="197" t="s">
        <v>2825</v>
      </c>
      <c r="H1077" s="202">
        <v>515010143</v>
      </c>
      <c r="I1077" s="203" t="s">
        <v>4226</v>
      </c>
      <c r="J1077" s="204">
        <v>0</v>
      </c>
      <c r="K1077" s="204">
        <v>0</v>
      </c>
      <c r="L1077" s="197">
        <v>0</v>
      </c>
      <c r="M1077" s="197"/>
      <c r="N1077" s="197"/>
      <c r="O1077" s="227"/>
    </row>
    <row r="1078" spans="2:15" x14ac:dyDescent="0.2">
      <c r="B1078" s="196" t="s">
        <v>1834</v>
      </c>
      <c r="C1078" s="197" t="s">
        <v>2918</v>
      </c>
      <c r="D1078" s="197" t="s">
        <v>2496</v>
      </c>
      <c r="E1078" s="197" t="s">
        <v>2292</v>
      </c>
      <c r="F1078" s="197" t="s">
        <v>2292</v>
      </c>
      <c r="G1078" s="197" t="s">
        <v>2804</v>
      </c>
      <c r="H1078" s="202">
        <v>515010133</v>
      </c>
      <c r="I1078" s="203" t="s">
        <v>4227</v>
      </c>
      <c r="J1078" s="204">
        <v>6605.14</v>
      </c>
      <c r="K1078" s="204">
        <v>0</v>
      </c>
      <c r="L1078" s="197">
        <v>6605.14</v>
      </c>
      <c r="M1078" s="197"/>
      <c r="N1078" s="197"/>
      <c r="O1078" s="227"/>
    </row>
    <row r="1079" spans="2:15" x14ac:dyDescent="0.2">
      <c r="B1079" s="196" t="s">
        <v>1834</v>
      </c>
      <c r="C1079" s="197" t="s">
        <v>2918</v>
      </c>
      <c r="D1079" s="197" t="s">
        <v>2496</v>
      </c>
      <c r="E1079" s="197" t="s">
        <v>2292</v>
      </c>
      <c r="F1079" s="197" t="s">
        <v>2292</v>
      </c>
      <c r="G1079" s="197" t="s">
        <v>2807</v>
      </c>
      <c r="H1079" s="202">
        <v>515010134</v>
      </c>
      <c r="I1079" s="203" t="s">
        <v>4228</v>
      </c>
      <c r="J1079" s="204">
        <v>0</v>
      </c>
      <c r="K1079" s="204">
        <v>0</v>
      </c>
      <c r="L1079" s="197">
        <v>0</v>
      </c>
      <c r="M1079" s="197"/>
      <c r="N1079" s="197"/>
      <c r="O1079" s="227"/>
    </row>
    <row r="1080" spans="2:15" x14ac:dyDescent="0.2">
      <c r="B1080" s="196" t="s">
        <v>1834</v>
      </c>
      <c r="C1080" s="197" t="s">
        <v>2918</v>
      </c>
      <c r="D1080" s="197" t="s">
        <v>2496</v>
      </c>
      <c r="E1080" s="197" t="s">
        <v>2292</v>
      </c>
      <c r="F1080" s="197" t="s">
        <v>2292</v>
      </c>
      <c r="G1080" s="197" t="s">
        <v>2810</v>
      </c>
      <c r="H1080" s="202">
        <v>515010135</v>
      </c>
      <c r="I1080" s="203" t="s">
        <v>4229</v>
      </c>
      <c r="J1080" s="204">
        <v>2510.0100000000002</v>
      </c>
      <c r="K1080" s="204">
        <v>0</v>
      </c>
      <c r="L1080" s="197">
        <v>2510.0100000000002</v>
      </c>
      <c r="M1080" s="197"/>
      <c r="N1080" s="197"/>
      <c r="O1080" s="227"/>
    </row>
    <row r="1081" spans="2:15" x14ac:dyDescent="0.2">
      <c r="B1081" s="196" t="s">
        <v>1834</v>
      </c>
      <c r="C1081" s="197" t="s">
        <v>2918</v>
      </c>
      <c r="D1081" s="197" t="s">
        <v>2496</v>
      </c>
      <c r="E1081" s="197" t="s">
        <v>2292</v>
      </c>
      <c r="F1081" s="197" t="s">
        <v>2292</v>
      </c>
      <c r="G1081" s="197" t="s">
        <v>2813</v>
      </c>
      <c r="H1081" s="202">
        <v>515010136</v>
      </c>
      <c r="I1081" s="203" t="s">
        <v>4230</v>
      </c>
      <c r="J1081" s="204">
        <v>692.4</v>
      </c>
      <c r="K1081" s="204">
        <v>0</v>
      </c>
      <c r="L1081" s="197">
        <v>692.4</v>
      </c>
      <c r="M1081" s="197"/>
      <c r="N1081" s="197"/>
      <c r="O1081" s="227"/>
    </row>
    <row r="1082" spans="2:15" x14ac:dyDescent="0.2">
      <c r="B1082" s="196" t="s">
        <v>1834</v>
      </c>
      <c r="C1082" s="197" t="s">
        <v>2918</v>
      </c>
      <c r="D1082" s="197" t="s">
        <v>2496</v>
      </c>
      <c r="E1082" s="197" t="s">
        <v>2292</v>
      </c>
      <c r="F1082" s="197" t="s">
        <v>2292</v>
      </c>
      <c r="G1082" s="197" t="s">
        <v>2816</v>
      </c>
      <c r="H1082" s="202">
        <v>515010137</v>
      </c>
      <c r="I1082" s="203" t="s">
        <v>4231</v>
      </c>
      <c r="J1082" s="204">
        <v>108.79</v>
      </c>
      <c r="K1082" s="204">
        <v>0</v>
      </c>
      <c r="L1082" s="197">
        <v>108.79</v>
      </c>
      <c r="M1082" s="197"/>
      <c r="N1082" s="197"/>
      <c r="O1082" s="227"/>
    </row>
    <row r="1083" spans="2:15" x14ac:dyDescent="0.2">
      <c r="B1083" s="196" t="s">
        <v>1838</v>
      </c>
      <c r="C1083" s="197" t="s">
        <v>2918</v>
      </c>
      <c r="D1083" s="197" t="s">
        <v>2496</v>
      </c>
      <c r="E1083" s="197" t="s">
        <v>2292</v>
      </c>
      <c r="F1083" s="197" t="s">
        <v>2292</v>
      </c>
      <c r="G1083" s="197" t="s">
        <v>2372</v>
      </c>
      <c r="H1083" s="202" t="s">
        <v>4232</v>
      </c>
      <c r="I1083" s="203" t="s">
        <v>4233</v>
      </c>
      <c r="J1083" s="204">
        <v>0</v>
      </c>
      <c r="K1083" s="204">
        <v>0</v>
      </c>
      <c r="L1083" s="197">
        <v>0</v>
      </c>
      <c r="M1083" s="197"/>
      <c r="N1083" s="197"/>
      <c r="O1083" s="227"/>
    </row>
    <row r="1084" spans="2:15" x14ac:dyDescent="0.2">
      <c r="B1084" s="196" t="s">
        <v>1838</v>
      </c>
      <c r="C1084" s="197" t="s">
        <v>2918</v>
      </c>
      <c r="D1084" s="197" t="s">
        <v>2496</v>
      </c>
      <c r="E1084" s="197" t="s">
        <v>2292</v>
      </c>
      <c r="F1084" s="197" t="s">
        <v>2292</v>
      </c>
      <c r="G1084" s="197" t="s">
        <v>2325</v>
      </c>
      <c r="H1084" s="202" t="s">
        <v>4234</v>
      </c>
      <c r="I1084" s="203" t="s">
        <v>4235</v>
      </c>
      <c r="J1084" s="204">
        <v>0</v>
      </c>
      <c r="K1084" s="204">
        <v>0</v>
      </c>
      <c r="L1084" s="197">
        <v>0</v>
      </c>
      <c r="M1084" s="197"/>
      <c r="N1084" s="197"/>
      <c r="O1084" s="227"/>
    </row>
    <row r="1085" spans="2:15" x14ac:dyDescent="0.2">
      <c r="B1085" s="196" t="s">
        <v>1838</v>
      </c>
      <c r="C1085" s="197" t="s">
        <v>2918</v>
      </c>
      <c r="D1085" s="197" t="s">
        <v>2496</v>
      </c>
      <c r="E1085" s="197" t="s">
        <v>2292</v>
      </c>
      <c r="F1085" s="197" t="s">
        <v>2292</v>
      </c>
      <c r="G1085" s="197" t="s">
        <v>2328</v>
      </c>
      <c r="H1085" s="202" t="s">
        <v>4236</v>
      </c>
      <c r="I1085" s="203" t="s">
        <v>4237</v>
      </c>
      <c r="J1085" s="204">
        <v>0</v>
      </c>
      <c r="K1085" s="204">
        <v>0</v>
      </c>
      <c r="L1085" s="197">
        <v>0</v>
      </c>
      <c r="M1085" s="197"/>
      <c r="N1085" s="197"/>
      <c r="O1085" s="227"/>
    </row>
    <row r="1086" spans="2:15" x14ac:dyDescent="0.2">
      <c r="B1086" s="196" t="s">
        <v>1838</v>
      </c>
      <c r="C1086" s="197" t="s">
        <v>2918</v>
      </c>
      <c r="D1086" s="197" t="s">
        <v>2496</v>
      </c>
      <c r="E1086" s="197" t="s">
        <v>2292</v>
      </c>
      <c r="F1086" s="197" t="s">
        <v>2292</v>
      </c>
      <c r="G1086" s="197" t="s">
        <v>2833</v>
      </c>
      <c r="H1086" s="202">
        <v>515010144</v>
      </c>
      <c r="I1086" s="203" t="s">
        <v>4238</v>
      </c>
      <c r="J1086" s="204">
        <v>0</v>
      </c>
      <c r="K1086" s="204">
        <v>0</v>
      </c>
      <c r="L1086" s="197">
        <v>0</v>
      </c>
      <c r="M1086" s="197"/>
      <c r="N1086" s="197"/>
      <c r="O1086" s="227"/>
    </row>
    <row r="1087" spans="2:15" x14ac:dyDescent="0.2">
      <c r="B1087" s="196" t="s">
        <v>1841</v>
      </c>
      <c r="C1087" s="197" t="s">
        <v>2918</v>
      </c>
      <c r="D1087" s="197" t="s">
        <v>2496</v>
      </c>
      <c r="E1087" s="197" t="s">
        <v>2292</v>
      </c>
      <c r="F1087" s="197" t="s">
        <v>2292</v>
      </c>
      <c r="G1087" s="197" t="s">
        <v>2331</v>
      </c>
      <c r="H1087" s="202" t="s">
        <v>4239</v>
      </c>
      <c r="I1087" s="203" t="s">
        <v>4240</v>
      </c>
      <c r="J1087" s="204">
        <v>116508.92</v>
      </c>
      <c r="K1087" s="204">
        <v>0</v>
      </c>
      <c r="L1087" s="197">
        <v>116508.92</v>
      </c>
      <c r="M1087" s="197"/>
      <c r="N1087" s="197"/>
      <c r="O1087" s="227"/>
    </row>
    <row r="1088" spans="2:15" x14ac:dyDescent="0.2">
      <c r="B1088" s="196" t="s">
        <v>1841</v>
      </c>
      <c r="C1088" s="197" t="s">
        <v>2918</v>
      </c>
      <c r="D1088" s="197" t="s">
        <v>2496</v>
      </c>
      <c r="E1088" s="197" t="s">
        <v>2292</v>
      </c>
      <c r="F1088" s="197" t="s">
        <v>2292</v>
      </c>
      <c r="G1088" s="197" t="s">
        <v>2354</v>
      </c>
      <c r="H1088" s="202" t="s">
        <v>4241</v>
      </c>
      <c r="I1088" s="203" t="s">
        <v>4242</v>
      </c>
      <c r="J1088" s="204">
        <v>300752.77</v>
      </c>
      <c r="K1088" s="204">
        <v>0</v>
      </c>
      <c r="L1088" s="197">
        <v>300752.77</v>
      </c>
      <c r="M1088" s="197"/>
      <c r="N1088" s="197"/>
      <c r="O1088" s="227"/>
    </row>
    <row r="1089" spans="2:15" x14ac:dyDescent="0.2">
      <c r="B1089" s="196" t="s">
        <v>1841</v>
      </c>
      <c r="C1089" s="197" t="s">
        <v>2918</v>
      </c>
      <c r="D1089" s="197" t="s">
        <v>2496</v>
      </c>
      <c r="E1089" s="197" t="s">
        <v>2292</v>
      </c>
      <c r="F1089" s="197" t="s">
        <v>2292</v>
      </c>
      <c r="G1089" s="197" t="s">
        <v>2381</v>
      </c>
      <c r="H1089" s="202" t="s">
        <v>4243</v>
      </c>
      <c r="I1089" s="203" t="s">
        <v>4244</v>
      </c>
      <c r="J1089" s="204">
        <v>357583.05</v>
      </c>
      <c r="K1089" s="204">
        <v>0</v>
      </c>
      <c r="L1089" s="197">
        <v>357583.05</v>
      </c>
      <c r="M1089" s="197"/>
      <c r="N1089" s="197"/>
      <c r="O1089" s="227"/>
    </row>
    <row r="1090" spans="2:15" x14ac:dyDescent="0.2">
      <c r="B1090" s="196" t="s">
        <v>1841</v>
      </c>
      <c r="C1090" s="197" t="s">
        <v>2918</v>
      </c>
      <c r="D1090" s="197" t="s">
        <v>2496</v>
      </c>
      <c r="E1090" s="197" t="s">
        <v>2292</v>
      </c>
      <c r="F1090" s="197" t="s">
        <v>2292</v>
      </c>
      <c r="G1090" s="197" t="s">
        <v>2487</v>
      </c>
      <c r="H1090" s="202" t="s">
        <v>4245</v>
      </c>
      <c r="I1090" s="203" t="s">
        <v>4246</v>
      </c>
      <c r="J1090" s="204">
        <v>80870.740000000005</v>
      </c>
      <c r="K1090" s="204">
        <v>0</v>
      </c>
      <c r="L1090" s="197">
        <v>80870.740000000005</v>
      </c>
      <c r="M1090" s="197"/>
      <c r="N1090" s="197"/>
      <c r="O1090" s="227"/>
    </row>
    <row r="1091" spans="2:15" x14ac:dyDescent="0.2">
      <c r="B1091" s="196" t="s">
        <v>1841</v>
      </c>
      <c r="C1091" s="197" t="s">
        <v>2918</v>
      </c>
      <c r="D1091" s="197" t="s">
        <v>2496</v>
      </c>
      <c r="E1091" s="197" t="s">
        <v>2292</v>
      </c>
      <c r="F1091" s="197" t="s">
        <v>2292</v>
      </c>
      <c r="G1091" s="197" t="s">
        <v>2496</v>
      </c>
      <c r="H1091" s="202" t="s">
        <v>4247</v>
      </c>
      <c r="I1091" s="203" t="s">
        <v>4248</v>
      </c>
      <c r="J1091" s="204">
        <v>26578.67</v>
      </c>
      <c r="K1091" s="204">
        <v>0</v>
      </c>
      <c r="L1091" s="197">
        <v>26578.67</v>
      </c>
      <c r="M1091" s="197"/>
      <c r="N1091" s="197"/>
      <c r="O1091" s="227"/>
    </row>
    <row r="1092" spans="2:15" x14ac:dyDescent="0.2">
      <c r="B1092" s="196" t="s">
        <v>1841</v>
      </c>
      <c r="C1092" s="197" t="s">
        <v>2918</v>
      </c>
      <c r="D1092" s="197" t="s">
        <v>2496</v>
      </c>
      <c r="E1092" s="197" t="s">
        <v>2292</v>
      </c>
      <c r="F1092" s="197" t="s">
        <v>2292</v>
      </c>
      <c r="G1092" s="197" t="s">
        <v>2499</v>
      </c>
      <c r="H1092" s="202" t="s">
        <v>4249</v>
      </c>
      <c r="I1092" s="203" t="s">
        <v>4250</v>
      </c>
      <c r="J1092" s="204">
        <v>55572.22</v>
      </c>
      <c r="K1092" s="204">
        <v>0</v>
      </c>
      <c r="L1092" s="197">
        <v>55572.22</v>
      </c>
      <c r="M1092" s="197"/>
      <c r="N1092" s="197"/>
      <c r="O1092" s="227"/>
    </row>
    <row r="1093" spans="2:15" x14ac:dyDescent="0.2">
      <c r="B1093" s="196" t="s">
        <v>1841</v>
      </c>
      <c r="C1093" s="197" t="s">
        <v>2918</v>
      </c>
      <c r="D1093" s="197" t="s">
        <v>2496</v>
      </c>
      <c r="E1093" s="197" t="s">
        <v>2292</v>
      </c>
      <c r="F1093" s="197" t="s">
        <v>2292</v>
      </c>
      <c r="G1093" s="197" t="s">
        <v>2502</v>
      </c>
      <c r="H1093" s="202" t="s">
        <v>4251</v>
      </c>
      <c r="I1093" s="203" t="s">
        <v>4252</v>
      </c>
      <c r="J1093" s="204">
        <v>159430.10999999999</v>
      </c>
      <c r="K1093" s="204">
        <v>0</v>
      </c>
      <c r="L1093" s="197">
        <v>159430.10999999999</v>
      </c>
      <c r="M1093" s="197"/>
      <c r="N1093" s="197"/>
      <c r="O1093" s="227"/>
    </row>
    <row r="1094" spans="2:15" x14ac:dyDescent="0.2">
      <c r="B1094" s="196" t="s">
        <v>1841</v>
      </c>
      <c r="C1094" s="197" t="s">
        <v>2918</v>
      </c>
      <c r="D1094" s="197" t="s">
        <v>2496</v>
      </c>
      <c r="E1094" s="197" t="s">
        <v>2292</v>
      </c>
      <c r="F1094" s="197" t="s">
        <v>2292</v>
      </c>
      <c r="G1094" s="197" t="s">
        <v>2481</v>
      </c>
      <c r="H1094" s="202" t="s">
        <v>4253</v>
      </c>
      <c r="I1094" s="203" t="s">
        <v>4254</v>
      </c>
      <c r="J1094" s="204">
        <v>9964.1200000000008</v>
      </c>
      <c r="K1094" s="204">
        <v>0</v>
      </c>
      <c r="L1094" s="197">
        <v>9964.1200000000008</v>
      </c>
      <c r="M1094" s="197"/>
      <c r="N1094" s="197"/>
      <c r="O1094" s="227"/>
    </row>
    <row r="1095" spans="2:15" x14ac:dyDescent="0.2">
      <c r="B1095" s="196" t="s">
        <v>1841</v>
      </c>
      <c r="C1095" s="197" t="s">
        <v>2918</v>
      </c>
      <c r="D1095" s="197" t="s">
        <v>2496</v>
      </c>
      <c r="E1095" s="197" t="s">
        <v>2292</v>
      </c>
      <c r="F1095" s="197" t="s">
        <v>2292</v>
      </c>
      <c r="G1095" s="197" t="s">
        <v>2484</v>
      </c>
      <c r="H1095" s="202" t="s">
        <v>4255</v>
      </c>
      <c r="I1095" s="203" t="s">
        <v>4256</v>
      </c>
      <c r="J1095" s="204">
        <v>69730.14</v>
      </c>
      <c r="K1095" s="204">
        <v>0</v>
      </c>
      <c r="L1095" s="197">
        <v>69730.14</v>
      </c>
      <c r="M1095" s="197"/>
      <c r="N1095" s="197"/>
      <c r="O1095" s="227"/>
    </row>
    <row r="1096" spans="2:15" x14ac:dyDescent="0.2">
      <c r="B1096" s="196" t="s">
        <v>1841</v>
      </c>
      <c r="C1096" s="197" t="s">
        <v>2918</v>
      </c>
      <c r="D1096" s="197" t="s">
        <v>2496</v>
      </c>
      <c r="E1096" s="197" t="s">
        <v>2292</v>
      </c>
      <c r="F1096" s="197" t="s">
        <v>2292</v>
      </c>
      <c r="G1096" s="197" t="s">
        <v>2471</v>
      </c>
      <c r="H1096" s="202" t="s">
        <v>4257</v>
      </c>
      <c r="I1096" s="203" t="s">
        <v>4258</v>
      </c>
      <c r="J1096" s="204">
        <v>9001.94</v>
      </c>
      <c r="K1096" s="204">
        <v>0</v>
      </c>
      <c r="L1096" s="197">
        <v>9001.94</v>
      </c>
      <c r="M1096" s="197"/>
      <c r="N1096" s="197"/>
      <c r="O1096" s="227"/>
    </row>
    <row r="1097" spans="2:15" x14ac:dyDescent="0.2">
      <c r="B1097" s="196" t="s">
        <v>1841</v>
      </c>
      <c r="C1097" s="197" t="s">
        <v>2918</v>
      </c>
      <c r="D1097" s="197" t="s">
        <v>2496</v>
      </c>
      <c r="E1097" s="197" t="s">
        <v>2292</v>
      </c>
      <c r="F1097" s="197" t="s">
        <v>2292</v>
      </c>
      <c r="G1097" s="197" t="s">
        <v>2465</v>
      </c>
      <c r="H1097" s="202" t="s">
        <v>4259</v>
      </c>
      <c r="I1097" s="203" t="s">
        <v>4260</v>
      </c>
      <c r="J1097" s="204">
        <v>68226.63</v>
      </c>
      <c r="K1097" s="204">
        <v>0</v>
      </c>
      <c r="L1097" s="197">
        <v>68226.63</v>
      </c>
      <c r="M1097" s="197"/>
      <c r="N1097" s="197"/>
      <c r="O1097" s="227"/>
    </row>
    <row r="1098" spans="2:15" x14ac:dyDescent="0.2">
      <c r="B1098" s="196" t="s">
        <v>1841</v>
      </c>
      <c r="C1098" s="197" t="s">
        <v>2918</v>
      </c>
      <c r="D1098" s="197" t="s">
        <v>2496</v>
      </c>
      <c r="E1098" s="197" t="s">
        <v>2292</v>
      </c>
      <c r="F1098" s="197" t="s">
        <v>2292</v>
      </c>
      <c r="G1098" s="197" t="s">
        <v>2559</v>
      </c>
      <c r="H1098" s="202" t="s">
        <v>4261</v>
      </c>
      <c r="I1098" s="203" t="s">
        <v>4262</v>
      </c>
      <c r="J1098" s="204">
        <v>162647.54999999999</v>
      </c>
      <c r="K1098" s="204">
        <v>0</v>
      </c>
      <c r="L1098" s="197">
        <v>162647.54999999999</v>
      </c>
      <c r="M1098" s="197"/>
      <c r="N1098" s="197"/>
      <c r="O1098" s="227"/>
    </row>
    <row r="1099" spans="2:15" x14ac:dyDescent="0.2">
      <c r="B1099" s="196" t="s">
        <v>1841</v>
      </c>
      <c r="C1099" s="197" t="s">
        <v>2918</v>
      </c>
      <c r="D1099" s="197" t="s">
        <v>2496</v>
      </c>
      <c r="E1099" s="197" t="s">
        <v>2292</v>
      </c>
      <c r="F1099" s="197" t="s">
        <v>2292</v>
      </c>
      <c r="G1099" s="197" t="s">
        <v>2526</v>
      </c>
      <c r="H1099" s="202" t="s">
        <v>4263</v>
      </c>
      <c r="I1099" s="203" t="s">
        <v>4264</v>
      </c>
      <c r="J1099" s="204">
        <v>55302</v>
      </c>
      <c r="K1099" s="204">
        <v>0</v>
      </c>
      <c r="L1099" s="197">
        <v>55302</v>
      </c>
      <c r="M1099" s="197"/>
      <c r="N1099" s="197"/>
      <c r="O1099" s="227"/>
    </row>
    <row r="1100" spans="2:15" x14ac:dyDescent="0.2">
      <c r="B1100" s="196" t="s">
        <v>1841</v>
      </c>
      <c r="C1100" s="197" t="s">
        <v>2918</v>
      </c>
      <c r="D1100" s="197" t="s">
        <v>2496</v>
      </c>
      <c r="E1100" s="197" t="s">
        <v>2292</v>
      </c>
      <c r="F1100" s="197" t="s">
        <v>2292</v>
      </c>
      <c r="G1100" s="197" t="s">
        <v>2520</v>
      </c>
      <c r="H1100" s="202" t="s">
        <v>4265</v>
      </c>
      <c r="I1100" s="203" t="s">
        <v>4266</v>
      </c>
      <c r="J1100" s="204">
        <v>689075</v>
      </c>
      <c r="K1100" s="204">
        <v>0</v>
      </c>
      <c r="L1100" s="197">
        <v>689075</v>
      </c>
      <c r="M1100" s="197"/>
      <c r="N1100" s="197"/>
      <c r="O1100" s="227"/>
    </row>
    <row r="1101" spans="2:15" x14ac:dyDescent="0.2">
      <c r="B1101" s="196" t="s">
        <v>1841</v>
      </c>
      <c r="C1101" s="197" t="s">
        <v>2918</v>
      </c>
      <c r="D1101" s="197" t="s">
        <v>2496</v>
      </c>
      <c r="E1101" s="197" t="s">
        <v>2292</v>
      </c>
      <c r="F1101" s="197" t="s">
        <v>2292</v>
      </c>
      <c r="G1101" s="197" t="s">
        <v>2564</v>
      </c>
      <c r="H1101" s="202" t="s">
        <v>4267</v>
      </c>
      <c r="I1101" s="203" t="s">
        <v>4268</v>
      </c>
      <c r="J1101" s="204">
        <v>79642.36</v>
      </c>
      <c r="K1101" s="204">
        <v>0</v>
      </c>
      <c r="L1101" s="197">
        <v>79642.36</v>
      </c>
      <c r="M1101" s="197"/>
      <c r="N1101" s="197"/>
      <c r="O1101" s="227"/>
    </row>
    <row r="1102" spans="2:15" x14ac:dyDescent="0.2">
      <c r="B1102" s="196" t="s">
        <v>1841</v>
      </c>
      <c r="C1102" s="197" t="s">
        <v>2918</v>
      </c>
      <c r="D1102" s="197" t="s">
        <v>2496</v>
      </c>
      <c r="E1102" s="197" t="s">
        <v>2292</v>
      </c>
      <c r="F1102" s="197" t="s">
        <v>2292</v>
      </c>
      <c r="G1102" s="197" t="s">
        <v>2865</v>
      </c>
      <c r="H1102" s="202">
        <v>515010145</v>
      </c>
      <c r="I1102" s="203" t="s">
        <v>4269</v>
      </c>
      <c r="J1102" s="204">
        <v>0</v>
      </c>
      <c r="K1102" s="204">
        <v>0</v>
      </c>
      <c r="L1102" s="197">
        <v>0</v>
      </c>
      <c r="M1102" s="197"/>
      <c r="N1102" s="197"/>
      <c r="O1102" s="227"/>
    </row>
    <row r="1103" spans="2:15" x14ac:dyDescent="0.2">
      <c r="B1103" s="196" t="s">
        <v>1844</v>
      </c>
      <c r="C1103" s="197" t="s">
        <v>2918</v>
      </c>
      <c r="D1103" s="197" t="s">
        <v>2496</v>
      </c>
      <c r="E1103" s="197" t="s">
        <v>2292</v>
      </c>
      <c r="F1103" s="197" t="s">
        <v>2292</v>
      </c>
      <c r="G1103" s="197" t="s">
        <v>2566</v>
      </c>
      <c r="H1103" s="202" t="s">
        <v>4270</v>
      </c>
      <c r="I1103" s="203" t="s">
        <v>4271</v>
      </c>
      <c r="J1103" s="204">
        <v>35920.32</v>
      </c>
      <c r="K1103" s="204">
        <v>0</v>
      </c>
      <c r="L1103" s="197">
        <v>35920.32</v>
      </c>
      <c r="M1103" s="197"/>
      <c r="N1103" s="197"/>
      <c r="O1103" s="227"/>
    </row>
    <row r="1104" spans="2:15" x14ac:dyDescent="0.2">
      <c r="B1104" s="196" t="s">
        <v>1844</v>
      </c>
      <c r="C1104" s="197" t="s">
        <v>2918</v>
      </c>
      <c r="D1104" s="197" t="s">
        <v>2496</v>
      </c>
      <c r="E1104" s="197" t="s">
        <v>2292</v>
      </c>
      <c r="F1104" s="197" t="s">
        <v>2292</v>
      </c>
      <c r="G1104" s="197" t="s">
        <v>2869</v>
      </c>
      <c r="H1104" s="202">
        <v>515010146</v>
      </c>
      <c r="I1104" s="203" t="s">
        <v>4272</v>
      </c>
      <c r="J1104" s="204">
        <v>0</v>
      </c>
      <c r="K1104" s="204">
        <v>0</v>
      </c>
      <c r="L1104" s="197">
        <v>0</v>
      </c>
      <c r="M1104" s="197"/>
      <c r="N1104" s="197"/>
      <c r="O1104" s="227"/>
    </row>
    <row r="1105" spans="2:15" x14ac:dyDescent="0.2">
      <c r="B1105" s="196" t="s">
        <v>1847</v>
      </c>
      <c r="C1105" s="197" t="s">
        <v>2918</v>
      </c>
      <c r="D1105" s="197" t="s">
        <v>2496</v>
      </c>
      <c r="E1105" s="197" t="s">
        <v>2292</v>
      </c>
      <c r="F1105" s="197" t="s">
        <v>2292</v>
      </c>
      <c r="G1105" s="197" t="s">
        <v>2871</v>
      </c>
      <c r="H1105" s="202" t="s">
        <v>4273</v>
      </c>
      <c r="I1105" s="203" t="s">
        <v>4274</v>
      </c>
      <c r="J1105" s="204">
        <v>9.7899999999999991</v>
      </c>
      <c r="K1105" s="204">
        <v>0</v>
      </c>
      <c r="L1105" s="197">
        <v>9.7899999999999991</v>
      </c>
      <c r="M1105" s="197"/>
      <c r="N1105" s="197"/>
      <c r="O1105" s="227"/>
    </row>
    <row r="1106" spans="2:15" x14ac:dyDescent="0.2">
      <c r="B1106" s="196" t="s">
        <v>1847</v>
      </c>
      <c r="C1106" s="197" t="s">
        <v>2918</v>
      </c>
      <c r="D1106" s="197" t="s">
        <v>2496</v>
      </c>
      <c r="E1106" s="197" t="s">
        <v>2292</v>
      </c>
      <c r="F1106" s="197" t="s">
        <v>2292</v>
      </c>
      <c r="G1106" s="197" t="s">
        <v>2874</v>
      </c>
      <c r="H1106" s="202">
        <v>515010138</v>
      </c>
      <c r="I1106" s="203" t="s">
        <v>4275</v>
      </c>
      <c r="J1106" s="204">
        <v>0</v>
      </c>
      <c r="K1106" s="204">
        <v>0</v>
      </c>
      <c r="L1106" s="197">
        <v>0</v>
      </c>
      <c r="M1106" s="197"/>
      <c r="N1106" s="197"/>
      <c r="O1106" s="227"/>
    </row>
    <row r="1107" spans="2:15" x14ac:dyDescent="0.2">
      <c r="B1107" s="196" t="s">
        <v>1847</v>
      </c>
      <c r="C1107" s="197" t="s">
        <v>2918</v>
      </c>
      <c r="D1107" s="197" t="s">
        <v>2496</v>
      </c>
      <c r="E1107" s="197" t="s">
        <v>2292</v>
      </c>
      <c r="F1107" s="197" t="s">
        <v>2292</v>
      </c>
      <c r="G1107" s="197" t="s">
        <v>2877</v>
      </c>
      <c r="H1107" s="202">
        <v>515010147</v>
      </c>
      <c r="I1107" s="203" t="s">
        <v>4276</v>
      </c>
      <c r="J1107" s="204">
        <v>0</v>
      </c>
      <c r="K1107" s="204">
        <v>0</v>
      </c>
      <c r="L1107" s="197">
        <v>0</v>
      </c>
      <c r="M1107" s="197"/>
      <c r="N1107" s="197"/>
      <c r="O1107" s="227"/>
    </row>
    <row r="1108" spans="2:15" x14ac:dyDescent="0.2">
      <c r="B1108" s="196" t="s">
        <v>1850</v>
      </c>
      <c r="C1108" s="197" t="s">
        <v>2918</v>
      </c>
      <c r="D1108" s="197" t="s">
        <v>2496</v>
      </c>
      <c r="E1108" s="197" t="s">
        <v>2292</v>
      </c>
      <c r="F1108" s="197" t="s">
        <v>2292</v>
      </c>
      <c r="G1108" s="197" t="s">
        <v>2879</v>
      </c>
      <c r="H1108" s="202" t="s">
        <v>4277</v>
      </c>
      <c r="I1108" s="203" t="s">
        <v>4278</v>
      </c>
      <c r="J1108" s="204">
        <v>261.44</v>
      </c>
      <c r="K1108" s="204">
        <v>0</v>
      </c>
      <c r="L1108" s="197">
        <v>261.44</v>
      </c>
      <c r="M1108" s="197"/>
      <c r="N1108" s="197"/>
      <c r="O1108" s="227"/>
    </row>
    <row r="1109" spans="2:15" x14ac:dyDescent="0.2">
      <c r="B1109" s="196" t="s">
        <v>1850</v>
      </c>
      <c r="C1109" s="197" t="s">
        <v>2918</v>
      </c>
      <c r="D1109" s="197" t="s">
        <v>2496</v>
      </c>
      <c r="E1109" s="197" t="s">
        <v>2292</v>
      </c>
      <c r="F1109" s="197" t="s">
        <v>2292</v>
      </c>
      <c r="G1109" s="197" t="s">
        <v>2882</v>
      </c>
      <c r="H1109" s="202">
        <v>515010148</v>
      </c>
      <c r="I1109" s="203" t="s">
        <v>4279</v>
      </c>
      <c r="J1109" s="204">
        <v>0</v>
      </c>
      <c r="K1109" s="204">
        <v>0</v>
      </c>
      <c r="L1109" s="197">
        <v>0</v>
      </c>
      <c r="M1109" s="197"/>
      <c r="N1109" s="197"/>
      <c r="O1109" s="227"/>
    </row>
    <row r="1110" spans="2:15" x14ac:dyDescent="0.2">
      <c r="B1110" s="196" t="s">
        <v>1853</v>
      </c>
      <c r="C1110" s="197" t="s">
        <v>2918</v>
      </c>
      <c r="D1110" s="197" t="s">
        <v>2496</v>
      </c>
      <c r="E1110" s="197" t="s">
        <v>2292</v>
      </c>
      <c r="F1110" s="197" t="s">
        <v>2292</v>
      </c>
      <c r="G1110" s="197" t="s">
        <v>2884</v>
      </c>
      <c r="H1110" s="202" t="s">
        <v>4280</v>
      </c>
      <c r="I1110" s="203" t="s">
        <v>4281</v>
      </c>
      <c r="J1110" s="204">
        <v>12101.22</v>
      </c>
      <c r="K1110" s="204">
        <v>0</v>
      </c>
      <c r="L1110" s="197">
        <v>12101.22</v>
      </c>
      <c r="M1110" s="197"/>
      <c r="N1110" s="197"/>
      <c r="O1110" s="227"/>
    </row>
    <row r="1111" spans="2:15" x14ac:dyDescent="0.2">
      <c r="B1111" s="196" t="s">
        <v>1853</v>
      </c>
      <c r="C1111" s="197" t="s">
        <v>2918</v>
      </c>
      <c r="D1111" s="197" t="s">
        <v>2496</v>
      </c>
      <c r="E1111" s="197" t="s">
        <v>2292</v>
      </c>
      <c r="F1111" s="197" t="s">
        <v>2292</v>
      </c>
      <c r="G1111" s="197" t="s">
        <v>2416</v>
      </c>
      <c r="H1111" s="202" t="s">
        <v>4282</v>
      </c>
      <c r="I1111" s="203" t="s">
        <v>4283</v>
      </c>
      <c r="J1111" s="204">
        <v>67110.67</v>
      </c>
      <c r="K1111" s="204">
        <v>0</v>
      </c>
      <c r="L1111" s="197">
        <v>67110.67</v>
      </c>
      <c r="M1111" s="197"/>
      <c r="N1111" s="197"/>
      <c r="O1111" s="227"/>
    </row>
    <row r="1112" spans="2:15" x14ac:dyDescent="0.2">
      <c r="B1112" s="196" t="s">
        <v>1853</v>
      </c>
      <c r="C1112" s="197" t="s">
        <v>2918</v>
      </c>
      <c r="D1112" s="197" t="s">
        <v>2496</v>
      </c>
      <c r="E1112" s="197" t="s">
        <v>2292</v>
      </c>
      <c r="F1112" s="197" t="s">
        <v>2292</v>
      </c>
      <c r="G1112" s="197" t="s">
        <v>2889</v>
      </c>
      <c r="H1112" s="202">
        <v>515010149</v>
      </c>
      <c r="I1112" s="203" t="s">
        <v>4284</v>
      </c>
      <c r="J1112" s="204">
        <v>0</v>
      </c>
      <c r="K1112" s="204">
        <v>0</v>
      </c>
      <c r="L1112" s="197">
        <v>0</v>
      </c>
      <c r="M1112" s="197"/>
      <c r="N1112" s="197"/>
      <c r="O1112" s="227"/>
    </row>
    <row r="1113" spans="2:15" x14ac:dyDescent="0.2">
      <c r="B1113" s="196" t="s">
        <v>1856</v>
      </c>
      <c r="C1113" s="197" t="s">
        <v>2918</v>
      </c>
      <c r="D1113" s="197" t="s">
        <v>2496</v>
      </c>
      <c r="E1113" s="197" t="s">
        <v>2292</v>
      </c>
      <c r="F1113" s="197" t="s">
        <v>2292</v>
      </c>
      <c r="G1113" s="197" t="s">
        <v>2891</v>
      </c>
      <c r="H1113" s="202" t="s">
        <v>4285</v>
      </c>
      <c r="I1113" s="203" t="s">
        <v>4286</v>
      </c>
      <c r="J1113" s="204">
        <v>0</v>
      </c>
      <c r="K1113" s="204">
        <v>0</v>
      </c>
      <c r="L1113" s="197">
        <v>0</v>
      </c>
      <c r="M1113" s="197"/>
      <c r="N1113" s="197"/>
      <c r="O1113" s="227"/>
    </row>
    <row r="1114" spans="2:15" x14ac:dyDescent="0.2">
      <c r="B1114" s="196" t="s">
        <v>1856</v>
      </c>
      <c r="C1114" s="197" t="s">
        <v>2918</v>
      </c>
      <c r="D1114" s="197" t="s">
        <v>2496</v>
      </c>
      <c r="E1114" s="197" t="s">
        <v>2292</v>
      </c>
      <c r="F1114" s="197" t="s">
        <v>2292</v>
      </c>
      <c r="G1114" s="197" t="s">
        <v>2417</v>
      </c>
      <c r="H1114" s="202">
        <v>515010150</v>
      </c>
      <c r="I1114" s="203" t="s">
        <v>4287</v>
      </c>
      <c r="J1114" s="204">
        <v>0</v>
      </c>
      <c r="K1114" s="204">
        <v>0</v>
      </c>
      <c r="L1114" s="197">
        <v>0</v>
      </c>
      <c r="M1114" s="197"/>
      <c r="N1114" s="197"/>
      <c r="O1114" s="227"/>
    </row>
    <row r="1115" spans="2:15" x14ac:dyDescent="0.2">
      <c r="B1115" s="196" t="s">
        <v>1856</v>
      </c>
      <c r="C1115" s="197" t="s">
        <v>2918</v>
      </c>
      <c r="D1115" s="197" t="s">
        <v>2496</v>
      </c>
      <c r="E1115" s="197" t="s">
        <v>2292</v>
      </c>
      <c r="F1115" s="197" t="s">
        <v>2292</v>
      </c>
      <c r="G1115" s="197" t="s">
        <v>2334</v>
      </c>
      <c r="H1115" s="202" t="s">
        <v>4288</v>
      </c>
      <c r="I1115" s="203" t="s">
        <v>4289</v>
      </c>
      <c r="J1115" s="204">
        <v>79793.53</v>
      </c>
      <c r="K1115" s="204">
        <v>0</v>
      </c>
      <c r="L1115" s="197">
        <v>79793.53</v>
      </c>
      <c r="M1115" s="197"/>
      <c r="N1115" s="197"/>
      <c r="O1115" s="227"/>
    </row>
    <row r="1116" spans="2:15" x14ac:dyDescent="0.2">
      <c r="B1116" s="196" t="s">
        <v>2122</v>
      </c>
      <c r="C1116" s="197" t="s">
        <v>2918</v>
      </c>
      <c r="D1116" s="197" t="s">
        <v>2496</v>
      </c>
      <c r="E1116" s="197" t="s">
        <v>2310</v>
      </c>
      <c r="F1116" s="197" t="s">
        <v>2289</v>
      </c>
      <c r="G1116" s="197" t="s">
        <v>2289</v>
      </c>
      <c r="H1116" s="202" t="s">
        <v>4290</v>
      </c>
      <c r="I1116" s="203" t="s">
        <v>4291</v>
      </c>
      <c r="J1116" s="204"/>
      <c r="K1116" s="204"/>
      <c r="L1116" s="197"/>
      <c r="M1116" s="197"/>
      <c r="N1116" s="197"/>
      <c r="O1116" s="227"/>
    </row>
    <row r="1117" spans="2:15" x14ac:dyDescent="0.2">
      <c r="B1117" s="196" t="s">
        <v>2122</v>
      </c>
      <c r="C1117" s="197" t="s">
        <v>2918</v>
      </c>
      <c r="D1117" s="197" t="s">
        <v>2496</v>
      </c>
      <c r="E1117" s="197" t="s">
        <v>2310</v>
      </c>
      <c r="F1117" s="197" t="s">
        <v>2292</v>
      </c>
      <c r="G1117" s="197" t="s">
        <v>2289</v>
      </c>
      <c r="H1117" s="202" t="s">
        <v>4292</v>
      </c>
      <c r="I1117" s="203" t="s">
        <v>4291</v>
      </c>
      <c r="J1117" s="204"/>
      <c r="K1117" s="204"/>
      <c r="L1117" s="197"/>
      <c r="M1117" s="197"/>
      <c r="N1117" s="197"/>
      <c r="O1117" s="227"/>
    </row>
    <row r="1118" spans="2:15" x14ac:dyDescent="0.2">
      <c r="B1118" s="196" t="s">
        <v>1859</v>
      </c>
      <c r="C1118" s="197" t="s">
        <v>2918</v>
      </c>
      <c r="D1118" s="197" t="s">
        <v>2496</v>
      </c>
      <c r="E1118" s="197" t="s">
        <v>2310</v>
      </c>
      <c r="F1118" s="197" t="s">
        <v>2292</v>
      </c>
      <c r="G1118" s="197" t="s">
        <v>2292</v>
      </c>
      <c r="H1118" s="202" t="s">
        <v>4293</v>
      </c>
      <c r="I1118" s="203" t="s">
        <v>4294</v>
      </c>
      <c r="J1118" s="204">
        <v>0</v>
      </c>
      <c r="K1118" s="204">
        <v>0</v>
      </c>
      <c r="L1118" s="197">
        <v>0</v>
      </c>
      <c r="M1118" s="197"/>
      <c r="N1118" s="197"/>
      <c r="O1118" s="227"/>
    </row>
    <row r="1119" spans="2:15" x14ac:dyDescent="0.2">
      <c r="B1119" s="196" t="s">
        <v>1863</v>
      </c>
      <c r="C1119" s="197" t="s">
        <v>2918</v>
      </c>
      <c r="D1119" s="197" t="s">
        <v>2496</v>
      </c>
      <c r="E1119" s="197" t="s">
        <v>2310</v>
      </c>
      <c r="F1119" s="197" t="s">
        <v>2292</v>
      </c>
      <c r="G1119" s="197" t="s">
        <v>2310</v>
      </c>
      <c r="H1119" s="202" t="s">
        <v>4295</v>
      </c>
      <c r="I1119" s="203" t="s">
        <v>4296</v>
      </c>
      <c r="J1119" s="204">
        <v>81765.16</v>
      </c>
      <c r="K1119" s="204">
        <v>0</v>
      </c>
      <c r="L1119" s="197">
        <v>81765.16</v>
      </c>
      <c r="M1119" s="197"/>
      <c r="N1119" s="197"/>
      <c r="O1119" s="227"/>
    </row>
    <row r="1120" spans="2:15" x14ac:dyDescent="0.2">
      <c r="B1120" s="196" t="s">
        <v>1866</v>
      </c>
      <c r="C1120" s="197" t="s">
        <v>2918</v>
      </c>
      <c r="D1120" s="197" t="s">
        <v>2496</v>
      </c>
      <c r="E1120" s="197" t="s">
        <v>2310</v>
      </c>
      <c r="F1120" s="197" t="s">
        <v>2292</v>
      </c>
      <c r="G1120" s="197" t="s">
        <v>2301</v>
      </c>
      <c r="H1120" s="202" t="s">
        <v>4297</v>
      </c>
      <c r="I1120" s="203" t="s">
        <v>4298</v>
      </c>
      <c r="J1120" s="204">
        <v>0</v>
      </c>
      <c r="K1120" s="204">
        <v>0</v>
      </c>
      <c r="L1120" s="197">
        <v>0</v>
      </c>
      <c r="M1120" s="197"/>
      <c r="N1120" s="197"/>
      <c r="O1120" s="227"/>
    </row>
    <row r="1121" spans="2:15" x14ac:dyDescent="0.2">
      <c r="B1121" s="196" t="s">
        <v>1866</v>
      </c>
      <c r="C1121" s="197" t="s">
        <v>2918</v>
      </c>
      <c r="D1121" s="197" t="s">
        <v>2496</v>
      </c>
      <c r="E1121" s="197" t="s">
        <v>2310</v>
      </c>
      <c r="F1121" s="197" t="s">
        <v>2292</v>
      </c>
      <c r="G1121" s="197" t="s">
        <v>2372</v>
      </c>
      <c r="H1121" s="202">
        <v>515020108</v>
      </c>
      <c r="I1121" s="203" t="s">
        <v>4299</v>
      </c>
      <c r="J1121" s="204">
        <v>0</v>
      </c>
      <c r="K1121" s="204">
        <v>0</v>
      </c>
      <c r="L1121" s="197">
        <v>0</v>
      </c>
      <c r="M1121" s="197"/>
      <c r="N1121" s="197"/>
      <c r="O1121" s="227"/>
    </row>
    <row r="1122" spans="2:15" x14ac:dyDescent="0.2">
      <c r="B1122" s="196" t="s">
        <v>1869</v>
      </c>
      <c r="C1122" s="197" t="s">
        <v>2918</v>
      </c>
      <c r="D1122" s="197" t="s">
        <v>2496</v>
      </c>
      <c r="E1122" s="197" t="s">
        <v>2310</v>
      </c>
      <c r="F1122" s="197" t="s">
        <v>2292</v>
      </c>
      <c r="G1122" s="197" t="s">
        <v>2304</v>
      </c>
      <c r="H1122" s="202" t="s">
        <v>4300</v>
      </c>
      <c r="I1122" s="203" t="s">
        <v>4301</v>
      </c>
      <c r="J1122" s="204">
        <v>127567.37</v>
      </c>
      <c r="K1122" s="204">
        <v>0</v>
      </c>
      <c r="L1122" s="197">
        <v>127567.37</v>
      </c>
      <c r="M1122" s="197"/>
      <c r="N1122" s="197"/>
      <c r="O1122" s="227"/>
    </row>
    <row r="1123" spans="2:15" x14ac:dyDescent="0.2">
      <c r="B1123" s="196" t="s">
        <v>1872</v>
      </c>
      <c r="C1123" s="197" t="s">
        <v>2918</v>
      </c>
      <c r="D1123" s="197" t="s">
        <v>2496</v>
      </c>
      <c r="E1123" s="197" t="s">
        <v>2310</v>
      </c>
      <c r="F1123" s="197" t="s">
        <v>2292</v>
      </c>
      <c r="G1123" s="197" t="s">
        <v>2306</v>
      </c>
      <c r="H1123" s="202" t="s">
        <v>4302</v>
      </c>
      <c r="I1123" s="203" t="s">
        <v>4303</v>
      </c>
      <c r="J1123" s="204">
        <v>43210.57</v>
      </c>
      <c r="K1123" s="204">
        <v>0</v>
      </c>
      <c r="L1123" s="197">
        <v>43210.57</v>
      </c>
      <c r="M1123" s="197"/>
      <c r="N1123" s="197"/>
      <c r="O1123" s="227"/>
    </row>
    <row r="1124" spans="2:15" x14ac:dyDescent="0.2">
      <c r="B1124" s="196" t="s">
        <v>1875</v>
      </c>
      <c r="C1124" s="197" t="s">
        <v>2918</v>
      </c>
      <c r="D1124" s="197" t="s">
        <v>2496</v>
      </c>
      <c r="E1124" s="197" t="s">
        <v>2310</v>
      </c>
      <c r="F1124" s="197" t="s">
        <v>2292</v>
      </c>
      <c r="G1124" s="197" t="s">
        <v>2308</v>
      </c>
      <c r="H1124" s="202" t="s">
        <v>4304</v>
      </c>
      <c r="I1124" s="203" t="s">
        <v>4305</v>
      </c>
      <c r="J1124" s="204">
        <v>0</v>
      </c>
      <c r="K1124" s="204">
        <v>0</v>
      </c>
      <c r="L1124" s="197">
        <v>0</v>
      </c>
      <c r="M1124" s="197"/>
      <c r="N1124" s="197"/>
      <c r="O1124" s="227"/>
    </row>
    <row r="1125" spans="2:15" x14ac:dyDescent="0.2">
      <c r="B1125" s="196" t="s">
        <v>1875</v>
      </c>
      <c r="C1125" s="197" t="s">
        <v>2918</v>
      </c>
      <c r="D1125" s="197" t="s">
        <v>2496</v>
      </c>
      <c r="E1125" s="197" t="s">
        <v>2310</v>
      </c>
      <c r="F1125" s="197" t="s">
        <v>2292</v>
      </c>
      <c r="G1125" s="197" t="s">
        <v>2369</v>
      </c>
      <c r="H1125" s="202" t="s">
        <v>4306</v>
      </c>
      <c r="I1125" s="203" t="s">
        <v>4307</v>
      </c>
      <c r="J1125" s="204">
        <v>0</v>
      </c>
      <c r="K1125" s="204">
        <v>0</v>
      </c>
      <c r="L1125" s="197">
        <v>0</v>
      </c>
      <c r="M1125" s="197"/>
      <c r="N1125" s="197"/>
      <c r="O1125" s="227"/>
    </row>
    <row r="1126" spans="2:15" x14ac:dyDescent="0.2">
      <c r="B1126" s="196" t="s">
        <v>1875</v>
      </c>
      <c r="C1126" s="197" t="s">
        <v>2918</v>
      </c>
      <c r="D1126" s="197" t="s">
        <v>2496</v>
      </c>
      <c r="E1126" s="197" t="s">
        <v>2310</v>
      </c>
      <c r="F1126" s="197" t="s">
        <v>2292</v>
      </c>
      <c r="G1126" s="197" t="s">
        <v>2334</v>
      </c>
      <c r="H1126" s="202" t="s">
        <v>4308</v>
      </c>
      <c r="I1126" s="203" t="s">
        <v>4309</v>
      </c>
      <c r="J1126" s="204">
        <v>76699.399999999994</v>
      </c>
      <c r="K1126" s="204">
        <v>0</v>
      </c>
      <c r="L1126" s="197">
        <v>76699.399999999994</v>
      </c>
      <c r="M1126" s="197"/>
      <c r="N1126" s="197"/>
      <c r="O1126" s="227"/>
    </row>
    <row r="1127" spans="2:15" x14ac:dyDescent="0.2">
      <c r="B1127" s="196" t="s">
        <v>2124</v>
      </c>
      <c r="C1127" s="197" t="s">
        <v>2918</v>
      </c>
      <c r="D1127" s="197" t="s">
        <v>2499</v>
      </c>
      <c r="E1127" s="197" t="s">
        <v>2289</v>
      </c>
      <c r="F1127" s="197" t="s">
        <v>2289</v>
      </c>
      <c r="G1127" s="197" t="s">
        <v>2289</v>
      </c>
      <c r="H1127" s="202" t="s">
        <v>4310</v>
      </c>
      <c r="I1127" s="203" t="s">
        <v>4311</v>
      </c>
      <c r="J1127" s="204"/>
      <c r="K1127" s="204"/>
      <c r="L1127" s="197"/>
      <c r="M1127" s="197"/>
      <c r="N1127" s="197"/>
      <c r="O1127" s="227"/>
    </row>
    <row r="1128" spans="2:15" x14ac:dyDescent="0.2">
      <c r="B1128" s="196" t="s">
        <v>2126</v>
      </c>
      <c r="C1128" s="197" t="s">
        <v>2918</v>
      </c>
      <c r="D1128" s="197" t="s">
        <v>2499</v>
      </c>
      <c r="E1128" s="197" t="s">
        <v>2292</v>
      </c>
      <c r="F1128" s="197" t="s">
        <v>2289</v>
      </c>
      <c r="G1128" s="197" t="s">
        <v>2289</v>
      </c>
      <c r="H1128" s="202" t="s">
        <v>4312</v>
      </c>
      <c r="I1128" s="203" t="s">
        <v>4313</v>
      </c>
      <c r="J1128" s="204"/>
      <c r="K1128" s="204"/>
      <c r="L1128" s="197"/>
      <c r="M1128" s="197"/>
      <c r="N1128" s="197"/>
      <c r="O1128" s="227"/>
    </row>
    <row r="1129" spans="2:15" x14ac:dyDescent="0.2">
      <c r="B1129" s="196" t="s">
        <v>2126</v>
      </c>
      <c r="C1129" s="197" t="s">
        <v>2918</v>
      </c>
      <c r="D1129" s="197" t="s">
        <v>2499</v>
      </c>
      <c r="E1129" s="197" t="s">
        <v>2292</v>
      </c>
      <c r="F1129" s="197" t="s">
        <v>2292</v>
      </c>
      <c r="G1129" s="197" t="s">
        <v>2289</v>
      </c>
      <c r="H1129" s="202" t="s">
        <v>4314</v>
      </c>
      <c r="I1129" s="203" t="s">
        <v>4313</v>
      </c>
      <c r="J1129" s="204"/>
      <c r="K1129" s="204"/>
      <c r="L1129" s="197"/>
      <c r="M1129" s="197"/>
      <c r="N1129" s="197"/>
      <c r="O1129" s="227"/>
    </row>
    <row r="1130" spans="2:15" x14ac:dyDescent="0.2">
      <c r="B1130" s="196" t="s">
        <v>461</v>
      </c>
      <c r="C1130" s="197" t="s">
        <v>2918</v>
      </c>
      <c r="D1130" s="197" t="s">
        <v>2499</v>
      </c>
      <c r="E1130" s="197" t="s">
        <v>2292</v>
      </c>
      <c r="F1130" s="197" t="s">
        <v>2292</v>
      </c>
      <c r="G1130" s="197" t="s">
        <v>2292</v>
      </c>
      <c r="H1130" s="202">
        <v>516010101</v>
      </c>
      <c r="I1130" s="203" t="s">
        <v>4315</v>
      </c>
      <c r="J1130" s="204">
        <v>2863465.4</v>
      </c>
      <c r="K1130" s="204">
        <v>0</v>
      </c>
      <c r="L1130" s="197">
        <v>2863465.4</v>
      </c>
      <c r="M1130" s="197"/>
      <c r="N1130" s="197"/>
      <c r="O1130" s="227"/>
    </row>
    <row r="1131" spans="2:15" x14ac:dyDescent="0.2">
      <c r="B1131" s="196" t="s">
        <v>399</v>
      </c>
      <c r="C1131" s="197" t="s">
        <v>2918</v>
      </c>
      <c r="D1131" s="197" t="s">
        <v>2499</v>
      </c>
      <c r="E1131" s="197" t="s">
        <v>2292</v>
      </c>
      <c r="F1131" s="197" t="s">
        <v>2292</v>
      </c>
      <c r="G1131" s="197" t="s">
        <v>2310</v>
      </c>
      <c r="H1131" s="202">
        <v>516010102</v>
      </c>
      <c r="I1131" s="203" t="s">
        <v>4316</v>
      </c>
      <c r="J1131" s="204">
        <v>33696.629999999997</v>
      </c>
      <c r="K1131" s="204">
        <v>0</v>
      </c>
      <c r="L1131" s="197">
        <v>33696.629999999997</v>
      </c>
      <c r="M1131" s="197"/>
      <c r="N1131" s="197"/>
      <c r="O1131" s="227"/>
    </row>
    <row r="1132" spans="2:15" x14ac:dyDescent="0.2">
      <c r="B1132" s="196" t="s">
        <v>1070</v>
      </c>
      <c r="C1132" s="197" t="s">
        <v>2918</v>
      </c>
      <c r="D1132" s="197" t="s">
        <v>2499</v>
      </c>
      <c r="E1132" s="197" t="s">
        <v>2292</v>
      </c>
      <c r="F1132" s="197" t="s">
        <v>2292</v>
      </c>
      <c r="G1132" s="197" t="s">
        <v>2301</v>
      </c>
      <c r="H1132" s="202" t="s">
        <v>4317</v>
      </c>
      <c r="I1132" s="203" t="s">
        <v>4318</v>
      </c>
      <c r="J1132" s="204">
        <v>0</v>
      </c>
      <c r="K1132" s="204">
        <v>0</v>
      </c>
      <c r="L1132" s="197">
        <v>0</v>
      </c>
      <c r="M1132" s="197"/>
      <c r="N1132" s="197"/>
      <c r="O1132" s="227"/>
    </row>
    <row r="1133" spans="2:15" x14ac:dyDescent="0.2">
      <c r="B1133" s="196" t="s">
        <v>1072</v>
      </c>
      <c r="C1133" s="197" t="s">
        <v>2918</v>
      </c>
      <c r="D1133" s="197" t="s">
        <v>2499</v>
      </c>
      <c r="E1133" s="197" t="s">
        <v>2292</v>
      </c>
      <c r="F1133" s="197" t="s">
        <v>2292</v>
      </c>
      <c r="G1133" s="197" t="s">
        <v>2304</v>
      </c>
      <c r="H1133" s="202" t="s">
        <v>4319</v>
      </c>
      <c r="I1133" s="203" t="s">
        <v>4320</v>
      </c>
      <c r="J1133" s="204">
        <v>0</v>
      </c>
      <c r="K1133" s="204">
        <v>0</v>
      </c>
      <c r="L1133" s="197">
        <v>0</v>
      </c>
      <c r="M1133" s="197"/>
      <c r="N1133" s="197"/>
      <c r="O1133" s="227"/>
    </row>
    <row r="1134" spans="2:15" x14ac:dyDescent="0.2">
      <c r="B1134" s="196" t="s">
        <v>1072</v>
      </c>
      <c r="C1134" s="197" t="s">
        <v>2918</v>
      </c>
      <c r="D1134" s="197" t="s">
        <v>2499</v>
      </c>
      <c r="E1134" s="197" t="s">
        <v>2292</v>
      </c>
      <c r="F1134" s="197" t="s">
        <v>2292</v>
      </c>
      <c r="G1134" s="197" t="s">
        <v>2306</v>
      </c>
      <c r="H1134" s="202" t="s">
        <v>4321</v>
      </c>
      <c r="I1134" s="203" t="s">
        <v>4322</v>
      </c>
      <c r="J1134" s="204">
        <v>0</v>
      </c>
      <c r="K1134" s="204">
        <v>0</v>
      </c>
      <c r="L1134" s="197">
        <v>0</v>
      </c>
      <c r="M1134" s="197"/>
      <c r="N1134" s="197"/>
      <c r="O1134" s="227"/>
    </row>
    <row r="1135" spans="2:15" x14ac:dyDescent="0.2">
      <c r="B1135" s="196" t="s">
        <v>1074</v>
      </c>
      <c r="C1135" s="197" t="s">
        <v>2918</v>
      </c>
      <c r="D1135" s="197" t="s">
        <v>2499</v>
      </c>
      <c r="E1135" s="197" t="s">
        <v>2292</v>
      </c>
      <c r="F1135" s="197" t="s">
        <v>2292</v>
      </c>
      <c r="G1135" s="197" t="s">
        <v>2308</v>
      </c>
      <c r="H1135" s="202">
        <v>516010106</v>
      </c>
      <c r="I1135" s="203" t="s">
        <v>4323</v>
      </c>
      <c r="J1135" s="204">
        <v>0</v>
      </c>
      <c r="K1135" s="204">
        <v>0</v>
      </c>
      <c r="L1135" s="197">
        <v>0</v>
      </c>
      <c r="M1135" s="197"/>
      <c r="N1135" s="197"/>
      <c r="O1135" s="227"/>
    </row>
    <row r="1136" spans="2:15" x14ac:dyDescent="0.2">
      <c r="B1136" s="196" t="s">
        <v>464</v>
      </c>
      <c r="C1136" s="197" t="s">
        <v>2918</v>
      </c>
      <c r="D1136" s="197" t="s">
        <v>2499</v>
      </c>
      <c r="E1136" s="197" t="s">
        <v>2292</v>
      </c>
      <c r="F1136" s="197" t="s">
        <v>2292</v>
      </c>
      <c r="G1136" s="197" t="s">
        <v>2334</v>
      </c>
      <c r="H1136" s="202" t="s">
        <v>4324</v>
      </c>
      <c r="I1136" s="203" t="s">
        <v>4325</v>
      </c>
      <c r="J1136" s="204">
        <v>0</v>
      </c>
      <c r="K1136" s="204">
        <v>0</v>
      </c>
      <c r="L1136" s="197">
        <v>0</v>
      </c>
      <c r="M1136" s="197"/>
      <c r="N1136" s="197"/>
      <c r="O1136" s="227"/>
    </row>
    <row r="1137" spans="2:15" x14ac:dyDescent="0.2">
      <c r="B1137" s="196" t="s">
        <v>500</v>
      </c>
      <c r="C1137" s="197" t="s">
        <v>2918</v>
      </c>
      <c r="D1137" s="197" t="s">
        <v>2499</v>
      </c>
      <c r="E1137" s="197" t="s">
        <v>2292</v>
      </c>
      <c r="F1137" s="197" t="s">
        <v>2292</v>
      </c>
      <c r="G1137" s="197" t="s">
        <v>2369</v>
      </c>
      <c r="H1137" s="202">
        <v>516010107</v>
      </c>
      <c r="I1137" s="203" t="s">
        <v>4326</v>
      </c>
      <c r="J1137" s="204">
        <v>0</v>
      </c>
      <c r="K1137" s="204">
        <v>0</v>
      </c>
      <c r="L1137" s="197">
        <v>0</v>
      </c>
      <c r="M1137" s="197"/>
      <c r="N1137" s="197"/>
      <c r="O1137" s="227"/>
    </row>
    <row r="1138" spans="2:15" x14ac:dyDescent="0.2">
      <c r="B1138" s="196" t="s">
        <v>1078</v>
      </c>
      <c r="C1138" s="197" t="s">
        <v>2918</v>
      </c>
      <c r="D1138" s="197" t="s">
        <v>2499</v>
      </c>
      <c r="E1138" s="197" t="s">
        <v>2310</v>
      </c>
      <c r="F1138" s="197" t="s">
        <v>2289</v>
      </c>
      <c r="G1138" s="197" t="s">
        <v>2289</v>
      </c>
      <c r="H1138" s="202" t="s">
        <v>4327</v>
      </c>
      <c r="I1138" s="203" t="s">
        <v>4328</v>
      </c>
      <c r="J1138" s="204"/>
      <c r="K1138" s="204"/>
      <c r="L1138" s="197"/>
      <c r="M1138" s="197"/>
      <c r="N1138" s="197"/>
      <c r="O1138" s="227"/>
    </row>
    <row r="1139" spans="2:15" x14ac:dyDescent="0.2">
      <c r="B1139" s="196" t="s">
        <v>1078</v>
      </c>
      <c r="C1139" s="197" t="s">
        <v>2918</v>
      </c>
      <c r="D1139" s="197" t="s">
        <v>2499</v>
      </c>
      <c r="E1139" s="197" t="s">
        <v>2310</v>
      </c>
      <c r="F1139" s="197" t="s">
        <v>2292</v>
      </c>
      <c r="G1139" s="197" t="s">
        <v>2289</v>
      </c>
      <c r="H1139" s="202" t="s">
        <v>4329</v>
      </c>
      <c r="I1139" s="203" t="s">
        <v>4328</v>
      </c>
      <c r="J1139" s="204"/>
      <c r="K1139" s="204"/>
      <c r="L1139" s="197"/>
      <c r="M1139" s="197"/>
      <c r="N1139" s="197"/>
      <c r="O1139" s="227"/>
    </row>
    <row r="1140" spans="2:15" x14ac:dyDescent="0.2">
      <c r="B1140" s="196" t="s">
        <v>1078</v>
      </c>
      <c r="C1140" s="197" t="s">
        <v>2918</v>
      </c>
      <c r="D1140" s="197" t="s">
        <v>2499</v>
      </c>
      <c r="E1140" s="197" t="s">
        <v>2310</v>
      </c>
      <c r="F1140" s="197" t="s">
        <v>2292</v>
      </c>
      <c r="G1140" s="197" t="s">
        <v>2292</v>
      </c>
      <c r="H1140" s="202" t="s">
        <v>4330</v>
      </c>
      <c r="I1140" s="203" t="s">
        <v>4328</v>
      </c>
      <c r="J1140" s="204">
        <v>0</v>
      </c>
      <c r="K1140" s="204">
        <v>0</v>
      </c>
      <c r="L1140" s="197">
        <v>0</v>
      </c>
      <c r="M1140" s="197"/>
      <c r="N1140" s="197"/>
      <c r="O1140" s="227"/>
    </row>
    <row r="1141" spans="2:15" x14ac:dyDescent="0.2">
      <c r="B1141" s="196" t="s">
        <v>480</v>
      </c>
      <c r="C1141" s="197" t="s">
        <v>2918</v>
      </c>
      <c r="D1141" s="197" t="s">
        <v>2499</v>
      </c>
      <c r="E1141" s="197" t="s">
        <v>2301</v>
      </c>
      <c r="F1141" s="197" t="s">
        <v>2289</v>
      </c>
      <c r="G1141" s="197" t="s">
        <v>2289</v>
      </c>
      <c r="H1141" s="202" t="s">
        <v>4331</v>
      </c>
      <c r="I1141" s="203" t="s">
        <v>4332</v>
      </c>
      <c r="J1141" s="204"/>
      <c r="K1141" s="204"/>
      <c r="L1141" s="197"/>
      <c r="M1141" s="197"/>
      <c r="N1141" s="197"/>
      <c r="O1141" s="227"/>
    </row>
    <row r="1142" spans="2:15" x14ac:dyDescent="0.2">
      <c r="B1142" s="196" t="s">
        <v>1080</v>
      </c>
      <c r="C1142" s="197" t="s">
        <v>2918</v>
      </c>
      <c r="D1142" s="197" t="s">
        <v>2499</v>
      </c>
      <c r="E1142" s="197" t="s">
        <v>2301</v>
      </c>
      <c r="F1142" s="197" t="s">
        <v>2306</v>
      </c>
      <c r="G1142" s="197" t="s">
        <v>2289</v>
      </c>
      <c r="H1142" s="202" t="s">
        <v>4333</v>
      </c>
      <c r="I1142" s="203" t="s">
        <v>4334</v>
      </c>
      <c r="J1142" s="204"/>
      <c r="K1142" s="204"/>
      <c r="L1142" s="197"/>
      <c r="M1142" s="197"/>
      <c r="N1142" s="197"/>
      <c r="O1142" s="227"/>
    </row>
    <row r="1143" spans="2:15" x14ac:dyDescent="0.2">
      <c r="B1143" s="196" t="s">
        <v>1080</v>
      </c>
      <c r="C1143" s="197" t="s">
        <v>2918</v>
      </c>
      <c r="D1143" s="197" t="s">
        <v>2499</v>
      </c>
      <c r="E1143" s="197" t="s">
        <v>2301</v>
      </c>
      <c r="F1143" s="197" t="s">
        <v>2306</v>
      </c>
      <c r="G1143" s="197" t="s">
        <v>2292</v>
      </c>
      <c r="H1143" s="202">
        <v>516030501</v>
      </c>
      <c r="I1143" s="203" t="s">
        <v>4334</v>
      </c>
      <c r="J1143" s="204">
        <v>1050465</v>
      </c>
      <c r="K1143" s="204">
        <v>0</v>
      </c>
      <c r="L1143" s="197">
        <v>1050465</v>
      </c>
      <c r="M1143" s="197"/>
      <c r="N1143" s="197"/>
      <c r="O1143" s="227"/>
    </row>
    <row r="1144" spans="2:15" x14ac:dyDescent="0.2">
      <c r="B1144" s="196" t="s">
        <v>1082</v>
      </c>
      <c r="C1144" s="197" t="s">
        <v>2918</v>
      </c>
      <c r="D1144" s="197" t="s">
        <v>2499</v>
      </c>
      <c r="E1144" s="197" t="s">
        <v>2301</v>
      </c>
      <c r="F1144" s="197" t="s">
        <v>2292</v>
      </c>
      <c r="G1144" s="197" t="s">
        <v>2289</v>
      </c>
      <c r="H1144" s="202" t="s">
        <v>4335</v>
      </c>
      <c r="I1144" s="203" t="s">
        <v>4336</v>
      </c>
      <c r="J1144" s="204"/>
      <c r="K1144" s="204"/>
      <c r="L1144" s="197"/>
      <c r="M1144" s="197"/>
      <c r="N1144" s="197"/>
      <c r="O1144" s="227"/>
    </row>
    <row r="1145" spans="2:15" x14ac:dyDescent="0.2">
      <c r="B1145" s="196" t="s">
        <v>1082</v>
      </c>
      <c r="C1145" s="197" t="s">
        <v>2918</v>
      </c>
      <c r="D1145" s="197" t="s">
        <v>2499</v>
      </c>
      <c r="E1145" s="197" t="s">
        <v>2301</v>
      </c>
      <c r="F1145" s="197" t="s">
        <v>2292</v>
      </c>
      <c r="G1145" s="197" t="s">
        <v>2310</v>
      </c>
      <c r="H1145" s="202" t="s">
        <v>4337</v>
      </c>
      <c r="I1145" s="203" t="s">
        <v>4338</v>
      </c>
      <c r="J1145" s="204">
        <v>0</v>
      </c>
      <c r="K1145" s="204">
        <v>0</v>
      </c>
      <c r="L1145" s="197">
        <v>0</v>
      </c>
      <c r="M1145" s="197"/>
      <c r="N1145" s="197"/>
      <c r="O1145" s="227"/>
    </row>
    <row r="1146" spans="2:15" x14ac:dyDescent="0.2">
      <c r="B1146" s="196" t="s">
        <v>1082</v>
      </c>
      <c r="C1146" s="197" t="s">
        <v>2918</v>
      </c>
      <c r="D1146" s="197" t="s">
        <v>2499</v>
      </c>
      <c r="E1146" s="197" t="s">
        <v>2301</v>
      </c>
      <c r="F1146" s="197" t="s">
        <v>2292</v>
      </c>
      <c r="G1146" s="197" t="s">
        <v>2301</v>
      </c>
      <c r="H1146" s="202" t="s">
        <v>4339</v>
      </c>
      <c r="I1146" s="203" t="s">
        <v>4340</v>
      </c>
      <c r="J1146" s="204">
        <v>0</v>
      </c>
      <c r="K1146" s="204">
        <v>0</v>
      </c>
      <c r="L1146" s="197">
        <v>0</v>
      </c>
      <c r="M1146" s="197"/>
      <c r="N1146" s="197"/>
      <c r="O1146" s="227"/>
    </row>
    <row r="1147" spans="2:15" x14ac:dyDescent="0.2">
      <c r="B1147" s="196" t="s">
        <v>1082</v>
      </c>
      <c r="C1147" s="197" t="s">
        <v>2918</v>
      </c>
      <c r="D1147" s="197" t="s">
        <v>2499</v>
      </c>
      <c r="E1147" s="197" t="s">
        <v>2301</v>
      </c>
      <c r="F1147" s="197" t="s">
        <v>2292</v>
      </c>
      <c r="G1147" s="197" t="s">
        <v>2304</v>
      </c>
      <c r="H1147" s="202" t="s">
        <v>4341</v>
      </c>
      <c r="I1147" s="203" t="s">
        <v>4342</v>
      </c>
      <c r="J1147" s="204">
        <v>0</v>
      </c>
      <c r="K1147" s="204">
        <v>0</v>
      </c>
      <c r="L1147" s="197">
        <v>0</v>
      </c>
      <c r="M1147" s="197"/>
      <c r="N1147" s="197"/>
      <c r="O1147" s="227"/>
    </row>
    <row r="1148" spans="2:15" x14ac:dyDescent="0.2">
      <c r="B1148" s="196" t="s">
        <v>1082</v>
      </c>
      <c r="C1148" s="197" t="s">
        <v>2918</v>
      </c>
      <c r="D1148" s="197" t="s">
        <v>2499</v>
      </c>
      <c r="E1148" s="197" t="s">
        <v>2301</v>
      </c>
      <c r="F1148" s="197" t="s">
        <v>2292</v>
      </c>
      <c r="G1148" s="197" t="s">
        <v>2306</v>
      </c>
      <c r="H1148" s="202" t="s">
        <v>4343</v>
      </c>
      <c r="I1148" s="203" t="s">
        <v>4344</v>
      </c>
      <c r="J1148" s="204">
        <v>0</v>
      </c>
      <c r="K1148" s="204">
        <v>0</v>
      </c>
      <c r="L1148" s="197">
        <v>0</v>
      </c>
      <c r="M1148" s="197"/>
      <c r="N1148" s="197"/>
      <c r="O1148" s="227"/>
    </row>
    <row r="1149" spans="2:15" x14ac:dyDescent="0.2">
      <c r="B1149" s="196" t="s">
        <v>1082</v>
      </c>
      <c r="C1149" s="197" t="s">
        <v>2918</v>
      </c>
      <c r="D1149" s="197" t="s">
        <v>2499</v>
      </c>
      <c r="E1149" s="197" t="s">
        <v>2301</v>
      </c>
      <c r="F1149" s="197" t="s">
        <v>2292</v>
      </c>
      <c r="G1149" s="197" t="s">
        <v>2308</v>
      </c>
      <c r="H1149" s="202" t="s">
        <v>4345</v>
      </c>
      <c r="I1149" s="203" t="s">
        <v>4346</v>
      </c>
      <c r="J1149" s="204">
        <v>0</v>
      </c>
      <c r="K1149" s="204">
        <v>0</v>
      </c>
      <c r="L1149" s="197">
        <v>0</v>
      </c>
      <c r="M1149" s="197"/>
      <c r="N1149" s="197"/>
      <c r="O1149" s="227"/>
    </row>
    <row r="1150" spans="2:15" x14ac:dyDescent="0.2">
      <c r="B1150" s="196" t="s">
        <v>1082</v>
      </c>
      <c r="C1150" s="197" t="s">
        <v>2918</v>
      </c>
      <c r="D1150" s="197" t="s">
        <v>2499</v>
      </c>
      <c r="E1150" s="197" t="s">
        <v>2301</v>
      </c>
      <c r="F1150" s="197" t="s">
        <v>2292</v>
      </c>
      <c r="G1150" s="197" t="s">
        <v>2369</v>
      </c>
      <c r="H1150" s="202" t="s">
        <v>4347</v>
      </c>
      <c r="I1150" s="203" t="s">
        <v>4348</v>
      </c>
      <c r="J1150" s="204">
        <v>0</v>
      </c>
      <c r="K1150" s="204">
        <v>0</v>
      </c>
      <c r="L1150" s="197">
        <v>0</v>
      </c>
      <c r="M1150" s="197"/>
      <c r="N1150" s="197"/>
      <c r="O1150" s="227"/>
    </row>
    <row r="1151" spans="2:15" x14ac:dyDescent="0.2">
      <c r="B1151" s="196" t="s">
        <v>1082</v>
      </c>
      <c r="C1151" s="197" t="s">
        <v>2918</v>
      </c>
      <c r="D1151" s="197" t="s">
        <v>2499</v>
      </c>
      <c r="E1151" s="197" t="s">
        <v>2301</v>
      </c>
      <c r="F1151" s="197" t="s">
        <v>2292</v>
      </c>
      <c r="G1151" s="197" t="s">
        <v>2328</v>
      </c>
      <c r="H1151" s="202" t="s">
        <v>4349</v>
      </c>
      <c r="I1151" s="203" t="s">
        <v>4350</v>
      </c>
      <c r="J1151" s="204">
        <v>0</v>
      </c>
      <c r="K1151" s="204">
        <v>0</v>
      </c>
      <c r="L1151" s="197">
        <v>0</v>
      </c>
      <c r="M1151" s="197"/>
      <c r="N1151" s="197"/>
      <c r="O1151" s="227"/>
    </row>
    <row r="1152" spans="2:15" x14ac:dyDescent="0.2">
      <c r="B1152" s="196" t="s">
        <v>1082</v>
      </c>
      <c r="C1152" s="197" t="s">
        <v>2918</v>
      </c>
      <c r="D1152" s="197" t="s">
        <v>2499</v>
      </c>
      <c r="E1152" s="197" t="s">
        <v>2301</v>
      </c>
      <c r="F1152" s="197" t="s">
        <v>2292</v>
      </c>
      <c r="G1152" s="197" t="s">
        <v>2331</v>
      </c>
      <c r="H1152" s="202" t="s">
        <v>4351</v>
      </c>
      <c r="I1152" s="203" t="s">
        <v>4352</v>
      </c>
      <c r="J1152" s="204">
        <v>0</v>
      </c>
      <c r="K1152" s="204">
        <v>0</v>
      </c>
      <c r="L1152" s="197">
        <v>0</v>
      </c>
      <c r="M1152" s="197"/>
      <c r="N1152" s="197"/>
      <c r="O1152" s="227"/>
    </row>
    <row r="1153" spans="2:15" x14ac:dyDescent="0.2">
      <c r="B1153" s="196" t="s">
        <v>1082</v>
      </c>
      <c r="C1153" s="197" t="s">
        <v>2918</v>
      </c>
      <c r="D1153" s="197" t="s">
        <v>2499</v>
      </c>
      <c r="E1153" s="197" t="s">
        <v>2301</v>
      </c>
      <c r="F1153" s="197" t="s">
        <v>2292</v>
      </c>
      <c r="G1153" s="197" t="s">
        <v>2354</v>
      </c>
      <c r="H1153" s="202" t="s">
        <v>4353</v>
      </c>
      <c r="I1153" s="203" t="s">
        <v>4354</v>
      </c>
      <c r="J1153" s="204">
        <v>0</v>
      </c>
      <c r="K1153" s="204">
        <v>0</v>
      </c>
      <c r="L1153" s="197">
        <v>0</v>
      </c>
      <c r="M1153" s="197"/>
      <c r="N1153" s="197"/>
      <c r="O1153" s="227"/>
    </row>
    <row r="1154" spans="2:15" x14ac:dyDescent="0.2">
      <c r="B1154" s="196" t="s">
        <v>1082</v>
      </c>
      <c r="C1154" s="197" t="s">
        <v>2918</v>
      </c>
      <c r="D1154" s="197" t="s">
        <v>2499</v>
      </c>
      <c r="E1154" s="197" t="s">
        <v>2301</v>
      </c>
      <c r="F1154" s="197" t="s">
        <v>2292</v>
      </c>
      <c r="G1154" s="197" t="s">
        <v>2334</v>
      </c>
      <c r="H1154" s="202" t="s">
        <v>4355</v>
      </c>
      <c r="I1154" s="203" t="s">
        <v>4356</v>
      </c>
      <c r="J1154" s="204">
        <v>0</v>
      </c>
      <c r="K1154" s="204">
        <v>0</v>
      </c>
      <c r="L1154" s="197">
        <v>0</v>
      </c>
      <c r="M1154" s="197"/>
      <c r="N1154" s="197"/>
      <c r="O1154" s="227"/>
    </row>
    <row r="1155" spans="2:15" x14ac:dyDescent="0.2">
      <c r="B1155" s="196" t="s">
        <v>1084</v>
      </c>
      <c r="C1155" s="197" t="s">
        <v>2918</v>
      </c>
      <c r="D1155" s="197" t="s">
        <v>2499</v>
      </c>
      <c r="E1155" s="197" t="s">
        <v>2301</v>
      </c>
      <c r="F1155" s="197" t="s">
        <v>2310</v>
      </c>
      <c r="G1155" s="197" t="s">
        <v>2289</v>
      </c>
      <c r="H1155" s="202" t="s">
        <v>4357</v>
      </c>
      <c r="I1155" s="203" t="s">
        <v>4358</v>
      </c>
      <c r="J1155" s="204"/>
      <c r="K1155" s="204"/>
      <c r="L1155" s="197"/>
      <c r="M1155" s="197"/>
      <c r="N1155" s="197"/>
      <c r="O1155" s="227"/>
    </row>
    <row r="1156" spans="2:15" x14ac:dyDescent="0.2">
      <c r="B1156" s="196" t="s">
        <v>1084</v>
      </c>
      <c r="C1156" s="197" t="s">
        <v>2918</v>
      </c>
      <c r="D1156" s="197" t="s">
        <v>2499</v>
      </c>
      <c r="E1156" s="197" t="s">
        <v>2301</v>
      </c>
      <c r="F1156" s="197" t="s">
        <v>2310</v>
      </c>
      <c r="G1156" s="197" t="s">
        <v>2292</v>
      </c>
      <c r="H1156" s="202">
        <v>516030201</v>
      </c>
      <c r="I1156" s="203" t="s">
        <v>4358</v>
      </c>
      <c r="J1156" s="204">
        <v>444227.2</v>
      </c>
      <c r="K1156" s="204">
        <v>0</v>
      </c>
      <c r="L1156" s="197">
        <v>444227.2</v>
      </c>
      <c r="M1156" s="197"/>
      <c r="N1156" s="197"/>
      <c r="O1156" s="227"/>
    </row>
    <row r="1157" spans="2:15" x14ac:dyDescent="0.2">
      <c r="B1157" s="196" t="s">
        <v>1086</v>
      </c>
      <c r="C1157" s="197" t="s">
        <v>2918</v>
      </c>
      <c r="D1157" s="197" t="s">
        <v>2499</v>
      </c>
      <c r="E1157" s="197" t="s">
        <v>2301</v>
      </c>
      <c r="F1157" s="197" t="s">
        <v>2301</v>
      </c>
      <c r="G1157" s="197" t="s">
        <v>2289</v>
      </c>
      <c r="H1157" s="202" t="s">
        <v>4359</v>
      </c>
      <c r="I1157" s="203" t="s">
        <v>4360</v>
      </c>
      <c r="J1157" s="204"/>
      <c r="K1157" s="204"/>
      <c r="L1157" s="197"/>
      <c r="M1157" s="197"/>
      <c r="N1157" s="197"/>
      <c r="O1157" s="227"/>
    </row>
    <row r="1158" spans="2:15" x14ac:dyDescent="0.2">
      <c r="B1158" s="196" t="s">
        <v>1086</v>
      </c>
      <c r="C1158" s="197" t="s">
        <v>2918</v>
      </c>
      <c r="D1158" s="197" t="s">
        <v>2499</v>
      </c>
      <c r="E1158" s="197" t="s">
        <v>2301</v>
      </c>
      <c r="F1158" s="197" t="s">
        <v>2301</v>
      </c>
      <c r="G1158" s="197" t="s">
        <v>2292</v>
      </c>
      <c r="H1158" s="202" t="s">
        <v>4361</v>
      </c>
      <c r="I1158" s="203" t="s">
        <v>4360</v>
      </c>
      <c r="J1158" s="204">
        <v>0</v>
      </c>
      <c r="K1158" s="204">
        <v>0</v>
      </c>
      <c r="L1158" s="197">
        <v>0</v>
      </c>
      <c r="M1158" s="197"/>
      <c r="N1158" s="197"/>
      <c r="O1158" s="227"/>
    </row>
    <row r="1159" spans="2:15" x14ac:dyDescent="0.2">
      <c r="B1159" s="196" t="s">
        <v>1088</v>
      </c>
      <c r="C1159" s="197" t="s">
        <v>2918</v>
      </c>
      <c r="D1159" s="197" t="s">
        <v>2499</v>
      </c>
      <c r="E1159" s="197" t="s">
        <v>2301</v>
      </c>
      <c r="F1159" s="197" t="s">
        <v>2304</v>
      </c>
      <c r="G1159" s="197" t="s">
        <v>2289</v>
      </c>
      <c r="H1159" s="202" t="s">
        <v>4362</v>
      </c>
      <c r="I1159" s="203" t="s">
        <v>4363</v>
      </c>
      <c r="J1159" s="204"/>
      <c r="K1159" s="204"/>
      <c r="L1159" s="197"/>
      <c r="M1159" s="197"/>
      <c r="N1159" s="197"/>
      <c r="O1159" s="227"/>
    </row>
    <row r="1160" spans="2:15" x14ac:dyDescent="0.2">
      <c r="B1160" s="196" t="s">
        <v>1088</v>
      </c>
      <c r="C1160" s="197" t="s">
        <v>2918</v>
      </c>
      <c r="D1160" s="197" t="s">
        <v>2499</v>
      </c>
      <c r="E1160" s="197" t="s">
        <v>2301</v>
      </c>
      <c r="F1160" s="197" t="s">
        <v>2304</v>
      </c>
      <c r="G1160" s="197" t="s">
        <v>2292</v>
      </c>
      <c r="H1160" s="202" t="s">
        <v>4364</v>
      </c>
      <c r="I1160" s="203" t="s">
        <v>4363</v>
      </c>
      <c r="J1160" s="204">
        <v>0</v>
      </c>
      <c r="K1160" s="204">
        <v>0</v>
      </c>
      <c r="L1160" s="197">
        <v>0</v>
      </c>
      <c r="M1160" s="197"/>
      <c r="N1160" s="197"/>
      <c r="O1160" s="227"/>
    </row>
    <row r="1161" spans="2:15" x14ac:dyDescent="0.2">
      <c r="B1161" s="196" t="s">
        <v>1090</v>
      </c>
      <c r="C1161" s="197" t="s">
        <v>2918</v>
      </c>
      <c r="D1161" s="197" t="s">
        <v>2499</v>
      </c>
      <c r="E1161" s="197" t="s">
        <v>2301</v>
      </c>
      <c r="F1161" s="197" t="s">
        <v>2308</v>
      </c>
      <c r="G1161" s="197" t="s">
        <v>2289</v>
      </c>
      <c r="H1161" s="202">
        <v>516030600</v>
      </c>
      <c r="I1161" s="203" t="s">
        <v>4365</v>
      </c>
      <c r="J1161" s="204"/>
      <c r="K1161" s="204"/>
      <c r="L1161" s="197"/>
      <c r="M1161" s="197"/>
      <c r="N1161" s="197"/>
      <c r="O1161" s="227"/>
    </row>
    <row r="1162" spans="2:15" x14ac:dyDescent="0.2">
      <c r="B1162" s="196" t="s">
        <v>1090</v>
      </c>
      <c r="C1162" s="197" t="s">
        <v>2918</v>
      </c>
      <c r="D1162" s="197" t="s">
        <v>2499</v>
      </c>
      <c r="E1162" s="197" t="s">
        <v>2301</v>
      </c>
      <c r="F1162" s="197" t="s">
        <v>2308</v>
      </c>
      <c r="G1162" s="197" t="s">
        <v>2292</v>
      </c>
      <c r="H1162" s="202">
        <v>516030601</v>
      </c>
      <c r="I1162" s="203" t="s">
        <v>4365</v>
      </c>
      <c r="J1162" s="204">
        <v>0</v>
      </c>
      <c r="K1162" s="204">
        <v>0</v>
      </c>
      <c r="L1162" s="197">
        <v>0</v>
      </c>
      <c r="M1162" s="197"/>
      <c r="N1162" s="197"/>
      <c r="O1162" s="227"/>
    </row>
    <row r="1163" spans="2:15" x14ac:dyDescent="0.2">
      <c r="B1163" s="196" t="s">
        <v>2129</v>
      </c>
      <c r="C1163" s="197" t="s">
        <v>2918</v>
      </c>
      <c r="D1163" s="197" t="s">
        <v>2499</v>
      </c>
      <c r="E1163" s="197" t="s">
        <v>2304</v>
      </c>
      <c r="F1163" s="197" t="s">
        <v>2289</v>
      </c>
      <c r="G1163" s="197" t="s">
        <v>2289</v>
      </c>
      <c r="H1163" s="202" t="s">
        <v>4366</v>
      </c>
      <c r="I1163" s="203" t="s">
        <v>4367</v>
      </c>
      <c r="J1163" s="204"/>
      <c r="K1163" s="204"/>
      <c r="L1163" s="197"/>
      <c r="M1163" s="197"/>
      <c r="N1163" s="197"/>
      <c r="O1163" s="227"/>
    </row>
    <row r="1164" spans="2:15" x14ac:dyDescent="0.2">
      <c r="B1164" s="196" t="s">
        <v>1094</v>
      </c>
      <c r="C1164" s="197" t="s">
        <v>2918</v>
      </c>
      <c r="D1164" s="197" t="s">
        <v>2499</v>
      </c>
      <c r="E1164" s="197" t="s">
        <v>2304</v>
      </c>
      <c r="F1164" s="197" t="s">
        <v>2310</v>
      </c>
      <c r="G1164" s="197" t="s">
        <v>2289</v>
      </c>
      <c r="H1164" s="202" t="s">
        <v>4368</v>
      </c>
      <c r="I1164" s="203" t="s">
        <v>4369</v>
      </c>
      <c r="J1164" s="204"/>
      <c r="K1164" s="204"/>
      <c r="L1164" s="197"/>
      <c r="M1164" s="197"/>
      <c r="N1164" s="197"/>
      <c r="O1164" s="227"/>
    </row>
    <row r="1165" spans="2:15" x14ac:dyDescent="0.2">
      <c r="B1165" s="196" t="s">
        <v>1094</v>
      </c>
      <c r="C1165" s="197" t="s">
        <v>2918</v>
      </c>
      <c r="D1165" s="197" t="s">
        <v>2499</v>
      </c>
      <c r="E1165" s="197" t="s">
        <v>2304</v>
      </c>
      <c r="F1165" s="197" t="s">
        <v>2310</v>
      </c>
      <c r="G1165" s="197" t="s">
        <v>2292</v>
      </c>
      <c r="H1165" s="202">
        <v>516040201</v>
      </c>
      <c r="I1165" s="203" t="s">
        <v>4369</v>
      </c>
      <c r="J1165" s="204">
        <v>892173.37</v>
      </c>
      <c r="K1165" s="204">
        <v>0</v>
      </c>
      <c r="L1165" s="197">
        <v>892173.37</v>
      </c>
      <c r="M1165" s="197"/>
      <c r="N1165" s="197"/>
      <c r="O1165" s="227"/>
    </row>
    <row r="1166" spans="2:15" x14ac:dyDescent="0.2">
      <c r="B1166" s="196" t="s">
        <v>402</v>
      </c>
      <c r="C1166" s="197" t="s">
        <v>2918</v>
      </c>
      <c r="D1166" s="197" t="s">
        <v>2499</v>
      </c>
      <c r="E1166" s="197" t="s">
        <v>2304</v>
      </c>
      <c r="F1166" s="197" t="s">
        <v>2301</v>
      </c>
      <c r="G1166" s="197" t="s">
        <v>2289</v>
      </c>
      <c r="H1166" s="202" t="s">
        <v>4370</v>
      </c>
      <c r="I1166" s="203" t="s">
        <v>4371</v>
      </c>
      <c r="J1166" s="204"/>
      <c r="K1166" s="204"/>
      <c r="L1166" s="197"/>
      <c r="M1166" s="197"/>
      <c r="N1166" s="197"/>
      <c r="O1166" s="227"/>
    </row>
    <row r="1167" spans="2:15" x14ac:dyDescent="0.2">
      <c r="B1167" s="196" t="s">
        <v>402</v>
      </c>
      <c r="C1167" s="197" t="s">
        <v>2918</v>
      </c>
      <c r="D1167" s="197" t="s">
        <v>2499</v>
      </c>
      <c r="E1167" s="197" t="s">
        <v>2304</v>
      </c>
      <c r="F1167" s="197" t="s">
        <v>2301</v>
      </c>
      <c r="G1167" s="197" t="s">
        <v>2292</v>
      </c>
      <c r="H1167" s="202">
        <v>516040301</v>
      </c>
      <c r="I1167" s="203" t="s">
        <v>4371</v>
      </c>
      <c r="J1167" s="204">
        <v>222110.38</v>
      </c>
      <c r="K1167" s="204">
        <v>0</v>
      </c>
      <c r="L1167" s="197">
        <v>222110.38</v>
      </c>
      <c r="M1167" s="197"/>
      <c r="N1167" s="197"/>
      <c r="O1167" s="227"/>
    </row>
    <row r="1168" spans="2:15" x14ac:dyDescent="0.2">
      <c r="B1168" s="196" t="s">
        <v>405</v>
      </c>
      <c r="C1168" s="197" t="s">
        <v>2918</v>
      </c>
      <c r="D1168" s="197" t="s">
        <v>2499</v>
      </c>
      <c r="E1168" s="197" t="s">
        <v>2304</v>
      </c>
      <c r="F1168" s="197" t="s">
        <v>2304</v>
      </c>
      <c r="G1168" s="197" t="s">
        <v>2289</v>
      </c>
      <c r="H1168" s="202" t="s">
        <v>4372</v>
      </c>
      <c r="I1168" s="203" t="s">
        <v>4373</v>
      </c>
      <c r="J1168" s="204"/>
      <c r="K1168" s="204"/>
      <c r="L1168" s="197"/>
      <c r="M1168" s="197"/>
      <c r="N1168" s="197"/>
      <c r="O1168" s="227"/>
    </row>
    <row r="1169" spans="2:15" x14ac:dyDescent="0.2">
      <c r="B1169" s="196" t="s">
        <v>405</v>
      </c>
      <c r="C1169" s="197" t="s">
        <v>2918</v>
      </c>
      <c r="D1169" s="197" t="s">
        <v>2499</v>
      </c>
      <c r="E1169" s="197" t="s">
        <v>2304</v>
      </c>
      <c r="F1169" s="197" t="s">
        <v>2304</v>
      </c>
      <c r="G1169" s="197" t="s">
        <v>2292</v>
      </c>
      <c r="H1169" s="202" t="s">
        <v>4374</v>
      </c>
      <c r="I1169" s="203" t="s">
        <v>4373</v>
      </c>
      <c r="J1169" s="204">
        <v>1583517.49</v>
      </c>
      <c r="K1169" s="204">
        <v>0</v>
      </c>
      <c r="L1169" s="197">
        <v>1583517.49</v>
      </c>
      <c r="M1169" s="197"/>
      <c r="N1169" s="197"/>
      <c r="O1169" s="227"/>
    </row>
    <row r="1170" spans="2:15" x14ac:dyDescent="0.2">
      <c r="B1170" s="196" t="s">
        <v>408</v>
      </c>
      <c r="C1170" s="197" t="s">
        <v>2918</v>
      </c>
      <c r="D1170" s="197" t="s">
        <v>2499</v>
      </c>
      <c r="E1170" s="197" t="s">
        <v>2304</v>
      </c>
      <c r="F1170" s="197" t="s">
        <v>2306</v>
      </c>
      <c r="G1170" s="197" t="s">
        <v>2289</v>
      </c>
      <c r="H1170" s="202" t="s">
        <v>4375</v>
      </c>
      <c r="I1170" s="203" t="s">
        <v>4376</v>
      </c>
      <c r="J1170" s="204"/>
      <c r="K1170" s="204"/>
      <c r="L1170" s="197"/>
      <c r="M1170" s="197"/>
      <c r="N1170" s="197"/>
      <c r="O1170" s="227"/>
    </row>
    <row r="1171" spans="2:15" x14ac:dyDescent="0.2">
      <c r="B1171" s="196" t="s">
        <v>408</v>
      </c>
      <c r="C1171" s="197" t="s">
        <v>2918</v>
      </c>
      <c r="D1171" s="197" t="s">
        <v>2499</v>
      </c>
      <c r="E1171" s="197" t="s">
        <v>2304</v>
      </c>
      <c r="F1171" s="197" t="s">
        <v>2306</v>
      </c>
      <c r="G1171" s="197" t="s">
        <v>2292</v>
      </c>
      <c r="H1171" s="202" t="s">
        <v>4377</v>
      </c>
      <c r="I1171" s="203" t="s">
        <v>4376</v>
      </c>
      <c r="J1171" s="204">
        <v>185490.95</v>
      </c>
      <c r="K1171" s="204">
        <v>0</v>
      </c>
      <c r="L1171" s="197">
        <v>185490.95</v>
      </c>
      <c r="M1171" s="197"/>
      <c r="N1171" s="197"/>
      <c r="O1171" s="227"/>
    </row>
    <row r="1172" spans="2:15" x14ac:dyDescent="0.2">
      <c r="B1172" s="196" t="s">
        <v>469</v>
      </c>
      <c r="C1172" s="197" t="s">
        <v>2918</v>
      </c>
      <c r="D1172" s="197" t="s">
        <v>2499</v>
      </c>
      <c r="E1172" s="197" t="s">
        <v>2304</v>
      </c>
      <c r="F1172" s="197" t="s">
        <v>2308</v>
      </c>
      <c r="G1172" s="197" t="s">
        <v>2289</v>
      </c>
      <c r="H1172" s="202" t="s">
        <v>4378</v>
      </c>
      <c r="I1172" s="203" t="s">
        <v>4379</v>
      </c>
      <c r="J1172" s="204"/>
      <c r="K1172" s="204"/>
      <c r="L1172" s="197"/>
      <c r="M1172" s="197"/>
      <c r="N1172" s="197"/>
      <c r="O1172" s="227"/>
    </row>
    <row r="1173" spans="2:15" x14ac:dyDescent="0.2">
      <c r="B1173" s="196" t="s">
        <v>469</v>
      </c>
      <c r="C1173" s="197" t="s">
        <v>2918</v>
      </c>
      <c r="D1173" s="197" t="s">
        <v>2499</v>
      </c>
      <c r="E1173" s="197" t="s">
        <v>2304</v>
      </c>
      <c r="F1173" s="197" t="s">
        <v>2308</v>
      </c>
      <c r="G1173" s="197" t="s">
        <v>2292</v>
      </c>
      <c r="H1173" s="202" t="s">
        <v>4380</v>
      </c>
      <c r="I1173" s="203" t="s">
        <v>4379</v>
      </c>
      <c r="J1173" s="204">
        <v>459306.94</v>
      </c>
      <c r="K1173" s="204">
        <v>0</v>
      </c>
      <c r="L1173" s="197">
        <v>459306.94</v>
      </c>
      <c r="M1173" s="197"/>
      <c r="N1173" s="197"/>
      <c r="O1173" s="227"/>
    </row>
    <row r="1174" spans="2:15" x14ac:dyDescent="0.2">
      <c r="B1174" s="196" t="s">
        <v>1893</v>
      </c>
      <c r="C1174" s="197" t="s">
        <v>2918</v>
      </c>
      <c r="D1174" s="197" t="s">
        <v>2499</v>
      </c>
      <c r="E1174" s="197" t="s">
        <v>2304</v>
      </c>
      <c r="F1174" s="197" t="s">
        <v>2372</v>
      </c>
      <c r="G1174" s="197" t="s">
        <v>2289</v>
      </c>
      <c r="H1174" s="202">
        <v>516040800</v>
      </c>
      <c r="I1174" s="203" t="s">
        <v>4381</v>
      </c>
      <c r="J1174" s="204"/>
      <c r="K1174" s="204"/>
      <c r="L1174" s="197"/>
      <c r="M1174" s="197"/>
      <c r="N1174" s="197"/>
      <c r="O1174" s="227"/>
    </row>
    <row r="1175" spans="2:15" x14ac:dyDescent="0.2">
      <c r="B1175" s="196" t="s">
        <v>1893</v>
      </c>
      <c r="C1175" s="197" t="s">
        <v>2918</v>
      </c>
      <c r="D1175" s="197" t="s">
        <v>2499</v>
      </c>
      <c r="E1175" s="197" t="s">
        <v>2304</v>
      </c>
      <c r="F1175" s="197" t="s">
        <v>2372</v>
      </c>
      <c r="G1175" s="197" t="s">
        <v>2292</v>
      </c>
      <c r="H1175" s="202">
        <v>516040801</v>
      </c>
      <c r="I1175" s="203" t="s">
        <v>4381</v>
      </c>
      <c r="J1175" s="204">
        <v>0</v>
      </c>
      <c r="K1175" s="204">
        <v>0</v>
      </c>
      <c r="L1175" s="197">
        <v>0</v>
      </c>
      <c r="M1175" s="197"/>
      <c r="N1175" s="197"/>
      <c r="O1175" s="227"/>
    </row>
    <row r="1176" spans="2:15" x14ac:dyDescent="0.2">
      <c r="B1176" s="196" t="s">
        <v>1894</v>
      </c>
      <c r="C1176" s="197" t="s">
        <v>2918</v>
      </c>
      <c r="D1176" s="197" t="s">
        <v>2499</v>
      </c>
      <c r="E1176" s="197" t="s">
        <v>2304</v>
      </c>
      <c r="F1176" s="197" t="s">
        <v>2325</v>
      </c>
      <c r="G1176" s="197" t="s">
        <v>2289</v>
      </c>
      <c r="H1176" s="202">
        <v>516040900</v>
      </c>
      <c r="I1176" s="203" t="s">
        <v>4382</v>
      </c>
      <c r="J1176" s="204"/>
      <c r="K1176" s="204"/>
      <c r="L1176" s="197"/>
      <c r="M1176" s="197"/>
      <c r="N1176" s="197"/>
      <c r="O1176" s="227"/>
    </row>
    <row r="1177" spans="2:15" x14ac:dyDescent="0.2">
      <c r="B1177" s="196" t="s">
        <v>1894</v>
      </c>
      <c r="C1177" s="197" t="s">
        <v>2918</v>
      </c>
      <c r="D1177" s="197" t="s">
        <v>2499</v>
      </c>
      <c r="E1177" s="197" t="s">
        <v>2304</v>
      </c>
      <c r="F1177" s="197" t="s">
        <v>2325</v>
      </c>
      <c r="G1177" s="197" t="s">
        <v>2292</v>
      </c>
      <c r="H1177" s="202">
        <v>516040901</v>
      </c>
      <c r="I1177" s="203" t="s">
        <v>4382</v>
      </c>
      <c r="J1177" s="204">
        <v>0</v>
      </c>
      <c r="K1177" s="204">
        <v>0</v>
      </c>
      <c r="L1177" s="197">
        <v>0</v>
      </c>
      <c r="M1177" s="197"/>
      <c r="N1177" s="197"/>
      <c r="O1177" s="227"/>
    </row>
    <row r="1178" spans="2:15" x14ac:dyDescent="0.2">
      <c r="B1178" s="196" t="s">
        <v>1895</v>
      </c>
      <c r="C1178" s="197" t="s">
        <v>2918</v>
      </c>
      <c r="D1178" s="197" t="s">
        <v>2499</v>
      </c>
      <c r="E1178" s="197" t="s">
        <v>2304</v>
      </c>
      <c r="F1178" s="197" t="s">
        <v>2328</v>
      </c>
      <c r="G1178" s="197" t="s">
        <v>2289</v>
      </c>
      <c r="H1178" s="202">
        <v>516041000</v>
      </c>
      <c r="I1178" s="203" t="s">
        <v>4383</v>
      </c>
      <c r="J1178" s="204"/>
      <c r="K1178" s="204"/>
      <c r="L1178" s="197"/>
      <c r="M1178" s="197"/>
      <c r="N1178" s="197"/>
      <c r="O1178" s="227"/>
    </row>
    <row r="1179" spans="2:15" x14ac:dyDescent="0.2">
      <c r="B1179" s="196" t="s">
        <v>1895</v>
      </c>
      <c r="C1179" s="197" t="s">
        <v>2918</v>
      </c>
      <c r="D1179" s="197" t="s">
        <v>2499</v>
      </c>
      <c r="E1179" s="197" t="s">
        <v>2304</v>
      </c>
      <c r="F1179" s="197" t="s">
        <v>2328</v>
      </c>
      <c r="G1179" s="197" t="s">
        <v>2292</v>
      </c>
      <c r="H1179" s="202">
        <v>516041001</v>
      </c>
      <c r="I1179" s="203" t="s">
        <v>4383</v>
      </c>
      <c r="J1179" s="204">
        <v>0</v>
      </c>
      <c r="K1179" s="204">
        <v>0</v>
      </c>
      <c r="L1179" s="197">
        <v>0</v>
      </c>
      <c r="M1179" s="197"/>
      <c r="N1179" s="197"/>
      <c r="O1179" s="227"/>
    </row>
    <row r="1180" spans="2:15" x14ac:dyDescent="0.2">
      <c r="B1180" s="196" t="s">
        <v>2170</v>
      </c>
      <c r="C1180" s="197" t="s">
        <v>2918</v>
      </c>
      <c r="D1180" s="197" t="s">
        <v>2499</v>
      </c>
      <c r="E1180" s="197" t="s">
        <v>2304</v>
      </c>
      <c r="F1180" s="197" t="s">
        <v>2331</v>
      </c>
      <c r="G1180" s="197" t="s">
        <v>2289</v>
      </c>
      <c r="H1180" s="202">
        <v>516041100</v>
      </c>
      <c r="I1180" s="203" t="s">
        <v>4384</v>
      </c>
      <c r="J1180" s="204"/>
      <c r="K1180" s="204"/>
      <c r="L1180" s="197"/>
      <c r="M1180" s="197"/>
      <c r="N1180" s="197"/>
      <c r="O1180" s="227"/>
    </row>
    <row r="1181" spans="2:15" x14ac:dyDescent="0.2">
      <c r="B1181" s="196" t="s">
        <v>2170</v>
      </c>
      <c r="C1181" s="197" t="s">
        <v>2918</v>
      </c>
      <c r="D1181" s="197" t="s">
        <v>2499</v>
      </c>
      <c r="E1181" s="197" t="s">
        <v>2304</v>
      </c>
      <c r="F1181" s="197" t="s">
        <v>2331</v>
      </c>
      <c r="G1181" s="197" t="s">
        <v>2292</v>
      </c>
      <c r="H1181" s="202">
        <v>516041101</v>
      </c>
      <c r="I1181" s="203" t="s">
        <v>4384</v>
      </c>
      <c r="J1181" s="204">
        <v>52466.46</v>
      </c>
      <c r="K1181" s="204">
        <v>0</v>
      </c>
      <c r="L1181" s="197">
        <v>52466.46</v>
      </c>
      <c r="M1181" s="197"/>
      <c r="N1181" s="197"/>
      <c r="O1181" s="227"/>
    </row>
    <row r="1182" spans="2:15" x14ac:dyDescent="0.2">
      <c r="B1182" s="196" t="s">
        <v>1896</v>
      </c>
      <c r="C1182" s="197" t="s">
        <v>2918</v>
      </c>
      <c r="D1182" s="197" t="s">
        <v>2499</v>
      </c>
      <c r="E1182" s="197" t="s">
        <v>2304</v>
      </c>
      <c r="F1182" s="197" t="s">
        <v>2369</v>
      </c>
      <c r="G1182" s="197" t="s">
        <v>2289</v>
      </c>
      <c r="H1182" s="202" t="s">
        <v>4385</v>
      </c>
      <c r="I1182" s="203" t="s">
        <v>4367</v>
      </c>
      <c r="J1182" s="204"/>
      <c r="K1182" s="204"/>
      <c r="L1182" s="197"/>
      <c r="M1182" s="197"/>
      <c r="N1182" s="197"/>
      <c r="O1182" s="227"/>
    </row>
    <row r="1183" spans="2:15" x14ac:dyDescent="0.2">
      <c r="B1183" s="196" t="s">
        <v>1896</v>
      </c>
      <c r="C1183" s="197" t="s">
        <v>2918</v>
      </c>
      <c r="D1183" s="197" t="s">
        <v>2499</v>
      </c>
      <c r="E1183" s="197" t="s">
        <v>2304</v>
      </c>
      <c r="F1183" s="197" t="s">
        <v>2369</v>
      </c>
      <c r="G1183" s="197" t="s">
        <v>2292</v>
      </c>
      <c r="H1183" s="202">
        <v>516040701</v>
      </c>
      <c r="I1183" s="203" t="s">
        <v>4367</v>
      </c>
      <c r="J1183" s="204">
        <v>701808.27</v>
      </c>
      <c r="K1183" s="204">
        <v>0</v>
      </c>
      <c r="L1183" s="197">
        <v>701808.27</v>
      </c>
      <c r="M1183" s="197"/>
      <c r="N1183" s="197"/>
      <c r="O1183" s="227"/>
    </row>
    <row r="1184" spans="2:15" x14ac:dyDescent="0.2">
      <c r="B1184" s="196" t="s">
        <v>1896</v>
      </c>
      <c r="C1184" s="197" t="s">
        <v>2918</v>
      </c>
      <c r="D1184" s="197" t="s">
        <v>2499</v>
      </c>
      <c r="E1184" s="197" t="s">
        <v>2304</v>
      </c>
      <c r="F1184" s="197" t="s">
        <v>2369</v>
      </c>
      <c r="G1184" s="197" t="s">
        <v>2310</v>
      </c>
      <c r="H1184" s="202" t="s">
        <v>4386</v>
      </c>
      <c r="I1184" s="203" t="s">
        <v>4387</v>
      </c>
      <c r="J1184" s="204">
        <v>80999.87</v>
      </c>
      <c r="K1184" s="204">
        <v>0</v>
      </c>
      <c r="L1184" s="197">
        <v>80999.87</v>
      </c>
      <c r="M1184" s="197"/>
      <c r="N1184" s="197"/>
      <c r="O1184" s="227"/>
    </row>
    <row r="1185" spans="2:15" x14ac:dyDescent="0.2">
      <c r="B1185" s="196" t="s">
        <v>51</v>
      </c>
      <c r="C1185" s="197" t="s">
        <v>4388</v>
      </c>
      <c r="D1185" s="197" t="s">
        <v>2289</v>
      </c>
      <c r="E1185" s="197" t="s">
        <v>2289</v>
      </c>
      <c r="F1185" s="197" t="s">
        <v>2289</v>
      </c>
      <c r="G1185" s="197" t="s">
        <v>2289</v>
      </c>
      <c r="H1185" s="202" t="s">
        <v>4389</v>
      </c>
      <c r="I1185" s="203" t="s">
        <v>4390</v>
      </c>
      <c r="J1185" s="204"/>
      <c r="K1185" s="204"/>
      <c r="L1185" s="197"/>
      <c r="M1185" s="197"/>
      <c r="N1185" s="197"/>
      <c r="O1185" s="227"/>
    </row>
    <row r="1186" spans="2:15" x14ac:dyDescent="0.2">
      <c r="B1186" s="196" t="s">
        <v>2131</v>
      </c>
      <c r="C1186" s="197" t="s">
        <v>4388</v>
      </c>
      <c r="D1186" s="197" t="s">
        <v>2292</v>
      </c>
      <c r="E1186" s="197" t="s">
        <v>2289</v>
      </c>
      <c r="F1186" s="197" t="s">
        <v>2289</v>
      </c>
      <c r="G1186" s="197" t="s">
        <v>2289</v>
      </c>
      <c r="H1186" s="202" t="s">
        <v>4391</v>
      </c>
      <c r="I1186" s="203" t="s">
        <v>4392</v>
      </c>
      <c r="J1186" s="204"/>
      <c r="K1186" s="204"/>
      <c r="L1186" s="197"/>
      <c r="M1186" s="197"/>
      <c r="N1186" s="197"/>
      <c r="O1186" s="227"/>
    </row>
    <row r="1187" spans="2:15" x14ac:dyDescent="0.2">
      <c r="B1187" s="196" t="s">
        <v>1104</v>
      </c>
      <c r="C1187" s="197" t="s">
        <v>4388</v>
      </c>
      <c r="D1187" s="197" t="s">
        <v>2292</v>
      </c>
      <c r="E1187" s="197" t="s">
        <v>2292</v>
      </c>
      <c r="F1187" s="197" t="s">
        <v>2289</v>
      </c>
      <c r="G1187" s="197" t="s">
        <v>2289</v>
      </c>
      <c r="H1187" s="202" t="s">
        <v>4393</v>
      </c>
      <c r="I1187" s="203" t="s">
        <v>4394</v>
      </c>
      <c r="J1187" s="204"/>
      <c r="K1187" s="204"/>
      <c r="L1187" s="197"/>
      <c r="M1187" s="197"/>
      <c r="N1187" s="197"/>
      <c r="O1187" s="227"/>
    </row>
    <row r="1188" spans="2:15" x14ac:dyDescent="0.2">
      <c r="B1188" s="196" t="s">
        <v>1104</v>
      </c>
      <c r="C1188" s="197" t="s">
        <v>4388</v>
      </c>
      <c r="D1188" s="197" t="s">
        <v>2292</v>
      </c>
      <c r="E1188" s="197" t="s">
        <v>2292</v>
      </c>
      <c r="F1188" s="197" t="s">
        <v>2292</v>
      </c>
      <c r="G1188" s="197" t="s">
        <v>2289</v>
      </c>
      <c r="H1188" s="202" t="s">
        <v>4395</v>
      </c>
      <c r="I1188" s="203" t="s">
        <v>4394</v>
      </c>
      <c r="J1188" s="204"/>
      <c r="K1188" s="204"/>
      <c r="L1188" s="197"/>
      <c r="M1188" s="197"/>
      <c r="N1188" s="197"/>
      <c r="O1188" s="227"/>
    </row>
    <row r="1189" spans="2:15" x14ac:dyDescent="0.2">
      <c r="B1189" s="196" t="s">
        <v>1104</v>
      </c>
      <c r="C1189" s="197" t="s">
        <v>4388</v>
      </c>
      <c r="D1189" s="197" t="s">
        <v>2292</v>
      </c>
      <c r="E1189" s="197" t="s">
        <v>2292</v>
      </c>
      <c r="F1189" s="197" t="s">
        <v>2292</v>
      </c>
      <c r="G1189" s="197" t="s">
        <v>2292</v>
      </c>
      <c r="H1189" s="202" t="s">
        <v>4396</v>
      </c>
      <c r="I1189" s="203" t="s">
        <v>4394</v>
      </c>
      <c r="J1189" s="204">
        <v>0</v>
      </c>
      <c r="K1189" s="204">
        <v>0.27</v>
      </c>
      <c r="L1189" s="197">
        <v>-0.27</v>
      </c>
      <c r="M1189" s="197"/>
      <c r="N1189" s="197"/>
      <c r="O1189" s="227"/>
    </row>
    <row r="1190" spans="2:15" x14ac:dyDescent="0.2">
      <c r="B1190" s="196" t="s">
        <v>1106</v>
      </c>
      <c r="C1190" s="197" t="s">
        <v>4388</v>
      </c>
      <c r="D1190" s="197" t="s">
        <v>2292</v>
      </c>
      <c r="E1190" s="197" t="s">
        <v>2310</v>
      </c>
      <c r="F1190" s="197" t="s">
        <v>2289</v>
      </c>
      <c r="G1190" s="197" t="s">
        <v>2289</v>
      </c>
      <c r="H1190" s="202" t="s">
        <v>4397</v>
      </c>
      <c r="I1190" s="203" t="s">
        <v>4398</v>
      </c>
      <c r="J1190" s="204"/>
      <c r="K1190" s="204"/>
      <c r="L1190" s="197"/>
      <c r="M1190" s="197"/>
      <c r="N1190" s="197"/>
      <c r="O1190" s="227"/>
    </row>
    <row r="1191" spans="2:15" x14ac:dyDescent="0.2">
      <c r="B1191" s="196" t="s">
        <v>1106</v>
      </c>
      <c r="C1191" s="197" t="s">
        <v>4388</v>
      </c>
      <c r="D1191" s="197" t="s">
        <v>2292</v>
      </c>
      <c r="E1191" s="197" t="s">
        <v>2310</v>
      </c>
      <c r="F1191" s="197" t="s">
        <v>2292</v>
      </c>
      <c r="G1191" s="197" t="s">
        <v>2289</v>
      </c>
      <c r="H1191" s="202" t="s">
        <v>4399</v>
      </c>
      <c r="I1191" s="203" t="s">
        <v>4398</v>
      </c>
      <c r="J1191" s="204"/>
      <c r="K1191" s="204"/>
      <c r="L1191" s="197"/>
      <c r="M1191" s="197"/>
      <c r="N1191" s="197"/>
      <c r="O1191" s="227"/>
    </row>
    <row r="1192" spans="2:15" x14ac:dyDescent="0.2">
      <c r="B1192" s="196" t="s">
        <v>1106</v>
      </c>
      <c r="C1192" s="197" t="s">
        <v>4388</v>
      </c>
      <c r="D1192" s="197" t="s">
        <v>2292</v>
      </c>
      <c r="E1192" s="197" t="s">
        <v>2310</v>
      </c>
      <c r="F1192" s="197" t="s">
        <v>2292</v>
      </c>
      <c r="G1192" s="197" t="s">
        <v>2292</v>
      </c>
      <c r="H1192" s="202" t="s">
        <v>4400</v>
      </c>
      <c r="I1192" s="203" t="s">
        <v>4401</v>
      </c>
      <c r="J1192" s="204">
        <v>0</v>
      </c>
      <c r="K1192" s="204">
        <v>14.77</v>
      </c>
      <c r="L1192" s="197">
        <v>-14.77</v>
      </c>
      <c r="M1192" s="197"/>
      <c r="N1192" s="197"/>
      <c r="O1192" s="227"/>
    </row>
    <row r="1193" spans="2:15" x14ac:dyDescent="0.2">
      <c r="B1193" s="196" t="s">
        <v>1106</v>
      </c>
      <c r="C1193" s="197" t="s">
        <v>4388</v>
      </c>
      <c r="D1193" s="197" t="s">
        <v>2292</v>
      </c>
      <c r="E1193" s="197" t="s">
        <v>2310</v>
      </c>
      <c r="F1193" s="197" t="s">
        <v>2292</v>
      </c>
      <c r="G1193" s="197" t="s">
        <v>2310</v>
      </c>
      <c r="H1193" s="202" t="s">
        <v>4402</v>
      </c>
      <c r="I1193" s="203" t="s">
        <v>4403</v>
      </c>
      <c r="J1193" s="204">
        <v>0</v>
      </c>
      <c r="K1193" s="204">
        <v>0</v>
      </c>
      <c r="L1193" s="197">
        <v>0</v>
      </c>
      <c r="M1193" s="197"/>
      <c r="N1193" s="197"/>
      <c r="O1193" s="227"/>
    </row>
    <row r="1194" spans="2:15" x14ac:dyDescent="0.2">
      <c r="B1194" s="196" t="s">
        <v>1108</v>
      </c>
      <c r="C1194" s="197" t="s">
        <v>4388</v>
      </c>
      <c r="D1194" s="197" t="s">
        <v>2292</v>
      </c>
      <c r="E1194" s="197" t="s">
        <v>2301</v>
      </c>
      <c r="F1194" s="197" t="s">
        <v>2289</v>
      </c>
      <c r="G1194" s="197" t="s">
        <v>2289</v>
      </c>
      <c r="H1194" s="202" t="s">
        <v>4404</v>
      </c>
      <c r="I1194" s="203" t="s">
        <v>4405</v>
      </c>
      <c r="J1194" s="204"/>
      <c r="K1194" s="204"/>
      <c r="L1194" s="197"/>
      <c r="M1194" s="197"/>
      <c r="N1194" s="197"/>
      <c r="O1194" s="227"/>
    </row>
    <row r="1195" spans="2:15" x14ac:dyDescent="0.2">
      <c r="B1195" s="196" t="s">
        <v>1108</v>
      </c>
      <c r="C1195" s="197" t="s">
        <v>4388</v>
      </c>
      <c r="D1195" s="197" t="s">
        <v>2292</v>
      </c>
      <c r="E1195" s="197" t="s">
        <v>2301</v>
      </c>
      <c r="F1195" s="197" t="s">
        <v>2292</v>
      </c>
      <c r="G1195" s="197" t="s">
        <v>2289</v>
      </c>
      <c r="H1195" s="202" t="s">
        <v>4406</v>
      </c>
      <c r="I1195" s="203" t="s">
        <v>4405</v>
      </c>
      <c r="J1195" s="204"/>
      <c r="K1195" s="204"/>
      <c r="L1195" s="197"/>
      <c r="M1195" s="197"/>
      <c r="N1195" s="197"/>
      <c r="O1195" s="227"/>
    </row>
    <row r="1196" spans="2:15" x14ac:dyDescent="0.2">
      <c r="B1196" s="196" t="s">
        <v>1108</v>
      </c>
      <c r="C1196" s="197" t="s">
        <v>4388</v>
      </c>
      <c r="D1196" s="197" t="s">
        <v>2292</v>
      </c>
      <c r="E1196" s="197" t="s">
        <v>2301</v>
      </c>
      <c r="F1196" s="197" t="s">
        <v>2292</v>
      </c>
      <c r="G1196" s="197" t="s">
        <v>2292</v>
      </c>
      <c r="H1196" s="202" t="s">
        <v>4407</v>
      </c>
      <c r="I1196" s="203" t="s">
        <v>4405</v>
      </c>
      <c r="J1196" s="204">
        <v>0</v>
      </c>
      <c r="K1196" s="204">
        <v>0</v>
      </c>
      <c r="L1196" s="197">
        <v>0</v>
      </c>
      <c r="M1196" s="197"/>
      <c r="N1196" s="197"/>
      <c r="O1196" s="227"/>
    </row>
    <row r="1197" spans="2:15" x14ac:dyDescent="0.2">
      <c r="B1197" s="196" t="s">
        <v>2133</v>
      </c>
      <c r="C1197" s="197" t="s">
        <v>4388</v>
      </c>
      <c r="D1197" s="197" t="s">
        <v>2310</v>
      </c>
      <c r="E1197" s="197" t="s">
        <v>2289</v>
      </c>
      <c r="F1197" s="197" t="s">
        <v>2289</v>
      </c>
      <c r="G1197" s="197" t="s">
        <v>2289</v>
      </c>
      <c r="H1197" s="202" t="s">
        <v>4408</v>
      </c>
      <c r="I1197" s="203" t="s">
        <v>4409</v>
      </c>
      <c r="J1197" s="204"/>
      <c r="K1197" s="204"/>
      <c r="L1197" s="197"/>
      <c r="M1197" s="197"/>
      <c r="N1197" s="197"/>
      <c r="O1197" s="227"/>
    </row>
    <row r="1198" spans="2:15" x14ac:dyDescent="0.2">
      <c r="B1198" s="196" t="s">
        <v>1110</v>
      </c>
      <c r="C1198" s="197" t="s">
        <v>4388</v>
      </c>
      <c r="D1198" s="197" t="s">
        <v>2310</v>
      </c>
      <c r="E1198" s="197" t="s">
        <v>2292</v>
      </c>
      <c r="F1198" s="197" t="s">
        <v>2289</v>
      </c>
      <c r="G1198" s="197" t="s">
        <v>2289</v>
      </c>
      <c r="H1198" s="202" t="s">
        <v>4410</v>
      </c>
      <c r="I1198" s="203" t="s">
        <v>4411</v>
      </c>
      <c r="J1198" s="204"/>
      <c r="K1198" s="204"/>
      <c r="L1198" s="197"/>
      <c r="M1198" s="197"/>
      <c r="N1198" s="197"/>
      <c r="O1198" s="227"/>
    </row>
    <row r="1199" spans="2:15" x14ac:dyDescent="0.2">
      <c r="B1199" s="196" t="s">
        <v>1110</v>
      </c>
      <c r="C1199" s="197" t="s">
        <v>4388</v>
      </c>
      <c r="D1199" s="197" t="s">
        <v>2310</v>
      </c>
      <c r="E1199" s="197" t="s">
        <v>2292</v>
      </c>
      <c r="F1199" s="197" t="s">
        <v>2292</v>
      </c>
      <c r="G1199" s="197" t="s">
        <v>2289</v>
      </c>
      <c r="H1199" s="202" t="s">
        <v>4412</v>
      </c>
      <c r="I1199" s="203" t="s">
        <v>4411</v>
      </c>
      <c r="J1199" s="204"/>
      <c r="K1199" s="204"/>
      <c r="L1199" s="197"/>
      <c r="M1199" s="197"/>
      <c r="N1199" s="197"/>
      <c r="O1199" s="227"/>
    </row>
    <row r="1200" spans="2:15" x14ac:dyDescent="0.2">
      <c r="B1200" s="196" t="s">
        <v>1110</v>
      </c>
      <c r="C1200" s="197" t="s">
        <v>4388</v>
      </c>
      <c r="D1200" s="197" t="s">
        <v>2310</v>
      </c>
      <c r="E1200" s="197" t="s">
        <v>2292</v>
      </c>
      <c r="F1200" s="197" t="s">
        <v>2292</v>
      </c>
      <c r="G1200" s="197" t="s">
        <v>2292</v>
      </c>
      <c r="H1200" s="202" t="s">
        <v>4413</v>
      </c>
      <c r="I1200" s="203" t="s">
        <v>4411</v>
      </c>
      <c r="J1200" s="204">
        <v>0</v>
      </c>
      <c r="K1200" s="204">
        <v>0</v>
      </c>
      <c r="L1200" s="197">
        <v>0</v>
      </c>
      <c r="M1200" s="197"/>
      <c r="N1200" s="197"/>
      <c r="O1200" s="227"/>
    </row>
    <row r="1201" spans="2:15" x14ac:dyDescent="0.2">
      <c r="B1201" s="196" t="s">
        <v>1112</v>
      </c>
      <c r="C1201" s="197" t="s">
        <v>4388</v>
      </c>
      <c r="D1201" s="197" t="s">
        <v>2310</v>
      </c>
      <c r="E1201" s="197" t="s">
        <v>2310</v>
      </c>
      <c r="F1201" s="197" t="s">
        <v>2289</v>
      </c>
      <c r="G1201" s="197" t="s">
        <v>2289</v>
      </c>
      <c r="H1201" s="202" t="s">
        <v>4414</v>
      </c>
      <c r="I1201" s="203" t="s">
        <v>4415</v>
      </c>
      <c r="J1201" s="204"/>
      <c r="K1201" s="204"/>
      <c r="L1201" s="197"/>
      <c r="M1201" s="197"/>
      <c r="N1201" s="197"/>
      <c r="O1201" s="227"/>
    </row>
    <row r="1202" spans="2:15" x14ac:dyDescent="0.2">
      <c r="B1202" s="196" t="s">
        <v>1112</v>
      </c>
      <c r="C1202" s="197" t="s">
        <v>4388</v>
      </c>
      <c r="D1202" s="197" t="s">
        <v>2310</v>
      </c>
      <c r="E1202" s="197" t="s">
        <v>2310</v>
      </c>
      <c r="F1202" s="197" t="s">
        <v>2292</v>
      </c>
      <c r="G1202" s="197" t="s">
        <v>2289</v>
      </c>
      <c r="H1202" s="202" t="s">
        <v>4416</v>
      </c>
      <c r="I1202" s="203" t="s">
        <v>4415</v>
      </c>
      <c r="J1202" s="204"/>
      <c r="K1202" s="204"/>
      <c r="L1202" s="197"/>
      <c r="M1202" s="197"/>
      <c r="N1202" s="197"/>
      <c r="O1202" s="227"/>
    </row>
    <row r="1203" spans="2:15" x14ac:dyDescent="0.2">
      <c r="B1203" s="196" t="s">
        <v>1112</v>
      </c>
      <c r="C1203" s="197" t="s">
        <v>4388</v>
      </c>
      <c r="D1203" s="197" t="s">
        <v>2310</v>
      </c>
      <c r="E1203" s="197" t="s">
        <v>2310</v>
      </c>
      <c r="F1203" s="197" t="s">
        <v>2292</v>
      </c>
      <c r="G1203" s="197" t="s">
        <v>2292</v>
      </c>
      <c r="H1203" s="202" t="s">
        <v>4417</v>
      </c>
      <c r="I1203" s="203" t="s">
        <v>4415</v>
      </c>
      <c r="J1203" s="204">
        <v>0</v>
      </c>
      <c r="K1203" s="204">
        <v>0</v>
      </c>
      <c r="L1203" s="197">
        <v>0</v>
      </c>
      <c r="M1203" s="197"/>
      <c r="N1203" s="197"/>
      <c r="O1203" s="227"/>
    </row>
    <row r="1204" spans="2:15" x14ac:dyDescent="0.2">
      <c r="B1204" s="196" t="s">
        <v>1114</v>
      </c>
      <c r="C1204" s="197" t="s">
        <v>4388</v>
      </c>
      <c r="D1204" s="197" t="s">
        <v>2310</v>
      </c>
      <c r="E1204" s="197" t="s">
        <v>2301</v>
      </c>
      <c r="F1204" s="197" t="s">
        <v>2289</v>
      </c>
      <c r="G1204" s="197" t="s">
        <v>2289</v>
      </c>
      <c r="H1204" s="202" t="s">
        <v>4418</v>
      </c>
      <c r="I1204" s="203" t="s">
        <v>4419</v>
      </c>
      <c r="J1204" s="204"/>
      <c r="K1204" s="204"/>
      <c r="L1204" s="197"/>
      <c r="M1204" s="197"/>
      <c r="N1204" s="197"/>
      <c r="O1204" s="227"/>
    </row>
    <row r="1205" spans="2:15" x14ac:dyDescent="0.2">
      <c r="B1205" s="196" t="s">
        <v>1114</v>
      </c>
      <c r="C1205" s="197" t="s">
        <v>4388</v>
      </c>
      <c r="D1205" s="197" t="s">
        <v>2310</v>
      </c>
      <c r="E1205" s="197" t="s">
        <v>2301</v>
      </c>
      <c r="F1205" s="197" t="s">
        <v>2292</v>
      </c>
      <c r="G1205" s="197" t="s">
        <v>2289</v>
      </c>
      <c r="H1205" s="202" t="s">
        <v>4420</v>
      </c>
      <c r="I1205" s="203" t="s">
        <v>4419</v>
      </c>
      <c r="J1205" s="204"/>
      <c r="K1205" s="204"/>
      <c r="L1205" s="197"/>
      <c r="M1205" s="197"/>
      <c r="N1205" s="197"/>
      <c r="O1205" s="227"/>
    </row>
    <row r="1206" spans="2:15" x14ac:dyDescent="0.2">
      <c r="B1206" s="196" t="s">
        <v>1114</v>
      </c>
      <c r="C1206" s="197" t="s">
        <v>4388</v>
      </c>
      <c r="D1206" s="197" t="s">
        <v>2310</v>
      </c>
      <c r="E1206" s="197" t="s">
        <v>2301</v>
      </c>
      <c r="F1206" s="197" t="s">
        <v>2292</v>
      </c>
      <c r="G1206" s="197" t="s">
        <v>2292</v>
      </c>
      <c r="H1206" s="202" t="s">
        <v>4421</v>
      </c>
      <c r="I1206" s="203" t="s">
        <v>4419</v>
      </c>
      <c r="J1206" s="204">
        <v>0</v>
      </c>
      <c r="K1206" s="204">
        <v>0</v>
      </c>
      <c r="L1206" s="197">
        <v>0</v>
      </c>
      <c r="M1206" s="197"/>
      <c r="N1206" s="197"/>
      <c r="O1206" s="227"/>
    </row>
    <row r="1207" spans="2:15" x14ac:dyDescent="0.2">
      <c r="B1207" s="196" t="s">
        <v>1116</v>
      </c>
      <c r="C1207" s="197" t="s">
        <v>4388</v>
      </c>
      <c r="D1207" s="197" t="s">
        <v>2310</v>
      </c>
      <c r="E1207" s="197" t="s">
        <v>2304</v>
      </c>
      <c r="F1207" s="197" t="s">
        <v>2289</v>
      </c>
      <c r="G1207" s="197" t="s">
        <v>2289</v>
      </c>
      <c r="H1207" s="202" t="s">
        <v>4422</v>
      </c>
      <c r="I1207" s="203" t="s">
        <v>4423</v>
      </c>
      <c r="J1207" s="204"/>
      <c r="K1207" s="204"/>
      <c r="L1207" s="197"/>
      <c r="M1207" s="197"/>
      <c r="N1207" s="197"/>
      <c r="O1207" s="227"/>
    </row>
    <row r="1208" spans="2:15" x14ac:dyDescent="0.2">
      <c r="B1208" s="196" t="s">
        <v>1116</v>
      </c>
      <c r="C1208" s="197" t="s">
        <v>4388</v>
      </c>
      <c r="D1208" s="197" t="s">
        <v>2310</v>
      </c>
      <c r="E1208" s="197" t="s">
        <v>2304</v>
      </c>
      <c r="F1208" s="197" t="s">
        <v>2292</v>
      </c>
      <c r="G1208" s="197" t="s">
        <v>2289</v>
      </c>
      <c r="H1208" s="202" t="s">
        <v>4424</v>
      </c>
      <c r="I1208" s="203" t="s">
        <v>4423</v>
      </c>
      <c r="J1208" s="204"/>
      <c r="K1208" s="204"/>
      <c r="L1208" s="197"/>
      <c r="M1208" s="197"/>
      <c r="N1208" s="197"/>
      <c r="O1208" s="227"/>
    </row>
    <row r="1209" spans="2:15" x14ac:dyDescent="0.2">
      <c r="B1209" s="196" t="s">
        <v>1116</v>
      </c>
      <c r="C1209" s="197" t="s">
        <v>4388</v>
      </c>
      <c r="D1209" s="197" t="s">
        <v>2310</v>
      </c>
      <c r="E1209" s="197" t="s">
        <v>2304</v>
      </c>
      <c r="F1209" s="197" t="s">
        <v>2292</v>
      </c>
      <c r="G1209" s="197" t="s">
        <v>2292</v>
      </c>
      <c r="H1209" s="202" t="s">
        <v>4425</v>
      </c>
      <c r="I1209" s="203" t="s">
        <v>4423</v>
      </c>
      <c r="J1209" s="204">
        <v>0</v>
      </c>
      <c r="K1209" s="204">
        <v>0</v>
      </c>
      <c r="L1209" s="197">
        <v>0</v>
      </c>
      <c r="M1209" s="197"/>
      <c r="N1209" s="197"/>
      <c r="O1209" s="227"/>
    </row>
    <row r="1210" spans="2:15" x14ac:dyDescent="0.2">
      <c r="B1210" s="196" t="s">
        <v>1118</v>
      </c>
      <c r="C1210" s="197" t="s">
        <v>4388</v>
      </c>
      <c r="D1210" s="197" t="s">
        <v>2310</v>
      </c>
      <c r="E1210" s="197" t="s">
        <v>2306</v>
      </c>
      <c r="F1210" s="197" t="s">
        <v>2289</v>
      </c>
      <c r="G1210" s="197" t="s">
        <v>2289</v>
      </c>
      <c r="H1210" s="202" t="s">
        <v>4426</v>
      </c>
      <c r="I1210" s="203" t="s">
        <v>4427</v>
      </c>
      <c r="J1210" s="204"/>
      <c r="K1210" s="204"/>
      <c r="L1210" s="197"/>
      <c r="M1210" s="197"/>
      <c r="N1210" s="197"/>
      <c r="O1210" s="227"/>
    </row>
    <row r="1211" spans="2:15" x14ac:dyDescent="0.2">
      <c r="B1211" s="196" t="s">
        <v>1118</v>
      </c>
      <c r="C1211" s="197" t="s">
        <v>4388</v>
      </c>
      <c r="D1211" s="197" t="s">
        <v>2310</v>
      </c>
      <c r="E1211" s="197" t="s">
        <v>2306</v>
      </c>
      <c r="F1211" s="197" t="s">
        <v>2292</v>
      </c>
      <c r="G1211" s="197" t="s">
        <v>2289</v>
      </c>
      <c r="H1211" s="202" t="s">
        <v>4428</v>
      </c>
      <c r="I1211" s="203" t="s">
        <v>4427</v>
      </c>
      <c r="J1211" s="204"/>
      <c r="K1211" s="204"/>
      <c r="L1211" s="197"/>
      <c r="M1211" s="197"/>
      <c r="N1211" s="197"/>
      <c r="O1211" s="227"/>
    </row>
    <row r="1212" spans="2:15" x14ac:dyDescent="0.2">
      <c r="B1212" s="196" t="s">
        <v>1118</v>
      </c>
      <c r="C1212" s="197" t="s">
        <v>4388</v>
      </c>
      <c r="D1212" s="197" t="s">
        <v>2310</v>
      </c>
      <c r="E1212" s="197" t="s">
        <v>2306</v>
      </c>
      <c r="F1212" s="197" t="s">
        <v>2292</v>
      </c>
      <c r="G1212" s="197" t="s">
        <v>2292</v>
      </c>
      <c r="H1212" s="202" t="s">
        <v>4429</v>
      </c>
      <c r="I1212" s="203" t="s">
        <v>4427</v>
      </c>
      <c r="J1212" s="204">
        <v>0</v>
      </c>
      <c r="K1212" s="204">
        <v>0</v>
      </c>
      <c r="L1212" s="197">
        <v>0</v>
      </c>
      <c r="M1212" s="197"/>
      <c r="N1212" s="197"/>
      <c r="O1212" s="227"/>
    </row>
    <row r="1213" spans="2:15" x14ac:dyDescent="0.2">
      <c r="B1213" s="196" t="s">
        <v>2135</v>
      </c>
      <c r="C1213" s="197" t="s">
        <v>4388</v>
      </c>
      <c r="D1213" s="197" t="s">
        <v>2301</v>
      </c>
      <c r="E1213" s="197" t="s">
        <v>2289</v>
      </c>
      <c r="F1213" s="197" t="s">
        <v>2289</v>
      </c>
      <c r="G1213" s="197" t="s">
        <v>2289</v>
      </c>
      <c r="H1213" s="202" t="s">
        <v>4430</v>
      </c>
      <c r="I1213" s="203" t="s">
        <v>4431</v>
      </c>
      <c r="J1213" s="204"/>
      <c r="K1213" s="204"/>
      <c r="L1213" s="197"/>
      <c r="M1213" s="197"/>
      <c r="N1213" s="197"/>
      <c r="O1213" s="227"/>
    </row>
    <row r="1214" spans="2:15" x14ac:dyDescent="0.2">
      <c r="B1214" s="196" t="s">
        <v>1120</v>
      </c>
      <c r="C1214" s="197" t="s">
        <v>4388</v>
      </c>
      <c r="D1214" s="197" t="s">
        <v>2301</v>
      </c>
      <c r="E1214" s="197" t="s">
        <v>2292</v>
      </c>
      <c r="F1214" s="197" t="s">
        <v>2289</v>
      </c>
      <c r="G1214" s="197" t="s">
        <v>2289</v>
      </c>
      <c r="H1214" s="202" t="s">
        <v>4432</v>
      </c>
      <c r="I1214" s="203" t="s">
        <v>4433</v>
      </c>
      <c r="J1214" s="204"/>
      <c r="K1214" s="204"/>
      <c r="L1214" s="197"/>
      <c r="M1214" s="197"/>
      <c r="N1214" s="197"/>
      <c r="O1214" s="227"/>
    </row>
    <row r="1215" spans="2:15" x14ac:dyDescent="0.2">
      <c r="B1215" s="196" t="s">
        <v>1120</v>
      </c>
      <c r="C1215" s="197" t="s">
        <v>4388</v>
      </c>
      <c r="D1215" s="197" t="s">
        <v>2301</v>
      </c>
      <c r="E1215" s="197" t="s">
        <v>2292</v>
      </c>
      <c r="F1215" s="197" t="s">
        <v>2292</v>
      </c>
      <c r="G1215" s="197" t="s">
        <v>2289</v>
      </c>
      <c r="H1215" s="202" t="s">
        <v>4434</v>
      </c>
      <c r="I1215" s="203" t="s">
        <v>4433</v>
      </c>
      <c r="J1215" s="204"/>
      <c r="K1215" s="204"/>
      <c r="L1215" s="197"/>
      <c r="M1215" s="197"/>
      <c r="N1215" s="197"/>
      <c r="O1215" s="227"/>
    </row>
    <row r="1216" spans="2:15" x14ac:dyDescent="0.2">
      <c r="B1216" s="196" t="s">
        <v>1120</v>
      </c>
      <c r="C1216" s="197" t="s">
        <v>4388</v>
      </c>
      <c r="D1216" s="197" t="s">
        <v>2301</v>
      </c>
      <c r="E1216" s="197" t="s">
        <v>2292</v>
      </c>
      <c r="F1216" s="197" t="s">
        <v>2292</v>
      </c>
      <c r="G1216" s="197" t="s">
        <v>2292</v>
      </c>
      <c r="H1216" s="202" t="s">
        <v>4435</v>
      </c>
      <c r="I1216" s="203" t="s">
        <v>4436</v>
      </c>
      <c r="J1216" s="204">
        <v>0</v>
      </c>
      <c r="K1216" s="204">
        <v>0</v>
      </c>
      <c r="L1216" s="197">
        <v>0</v>
      </c>
      <c r="M1216" s="197"/>
      <c r="N1216" s="197"/>
      <c r="O1216" s="227"/>
    </row>
    <row r="1217" spans="2:15" x14ac:dyDescent="0.2">
      <c r="B1217" s="196" t="s">
        <v>1122</v>
      </c>
      <c r="C1217" s="197" t="s">
        <v>4388</v>
      </c>
      <c r="D1217" s="197" t="s">
        <v>2301</v>
      </c>
      <c r="E1217" s="197" t="s">
        <v>2310</v>
      </c>
      <c r="F1217" s="197" t="s">
        <v>2289</v>
      </c>
      <c r="G1217" s="197" t="s">
        <v>2289</v>
      </c>
      <c r="H1217" s="202" t="s">
        <v>4437</v>
      </c>
      <c r="I1217" s="203" t="s">
        <v>4438</v>
      </c>
      <c r="J1217" s="204"/>
      <c r="K1217" s="204"/>
      <c r="L1217" s="197"/>
      <c r="M1217" s="197"/>
      <c r="N1217" s="197"/>
      <c r="O1217" s="227"/>
    </row>
    <row r="1218" spans="2:15" x14ac:dyDescent="0.2">
      <c r="B1218" s="196" t="s">
        <v>1122</v>
      </c>
      <c r="C1218" s="197" t="s">
        <v>4388</v>
      </c>
      <c r="D1218" s="197" t="s">
        <v>2301</v>
      </c>
      <c r="E1218" s="197" t="s">
        <v>2310</v>
      </c>
      <c r="F1218" s="197" t="s">
        <v>2292</v>
      </c>
      <c r="G1218" s="197" t="s">
        <v>2289</v>
      </c>
      <c r="H1218" s="202" t="s">
        <v>4439</v>
      </c>
      <c r="I1218" s="203" t="s">
        <v>4438</v>
      </c>
      <c r="J1218" s="204"/>
      <c r="K1218" s="204"/>
      <c r="L1218" s="197"/>
      <c r="M1218" s="197"/>
      <c r="N1218" s="197"/>
      <c r="O1218" s="227"/>
    </row>
    <row r="1219" spans="2:15" x14ac:dyDescent="0.2">
      <c r="B1219" s="196" t="s">
        <v>1122</v>
      </c>
      <c r="C1219" s="197" t="s">
        <v>4388</v>
      </c>
      <c r="D1219" s="197" t="s">
        <v>2301</v>
      </c>
      <c r="E1219" s="197" t="s">
        <v>2310</v>
      </c>
      <c r="F1219" s="197" t="s">
        <v>2292</v>
      </c>
      <c r="G1219" s="197" t="s">
        <v>2292</v>
      </c>
      <c r="H1219" s="202" t="s">
        <v>4440</v>
      </c>
      <c r="I1219" s="203" t="s">
        <v>4438</v>
      </c>
      <c r="J1219" s="204">
        <v>0</v>
      </c>
      <c r="K1219" s="204">
        <v>0</v>
      </c>
      <c r="L1219" s="197">
        <v>0</v>
      </c>
      <c r="M1219" s="197"/>
      <c r="N1219" s="197"/>
      <c r="O1219" s="227"/>
    </row>
    <row r="1220" spans="2:15" x14ac:dyDescent="0.2">
      <c r="B1220" s="196" t="s">
        <v>1124</v>
      </c>
      <c r="C1220" s="197" t="s">
        <v>4388</v>
      </c>
      <c r="D1220" s="197" t="s">
        <v>2301</v>
      </c>
      <c r="E1220" s="197" t="s">
        <v>2301</v>
      </c>
      <c r="F1220" s="197" t="s">
        <v>2289</v>
      </c>
      <c r="G1220" s="197" t="s">
        <v>2289</v>
      </c>
      <c r="H1220" s="202" t="s">
        <v>4441</v>
      </c>
      <c r="I1220" s="203" t="s">
        <v>4442</v>
      </c>
      <c r="J1220" s="204"/>
      <c r="K1220" s="204"/>
      <c r="L1220" s="197"/>
      <c r="M1220" s="197"/>
      <c r="N1220" s="197"/>
      <c r="O1220" s="227"/>
    </row>
    <row r="1221" spans="2:15" x14ac:dyDescent="0.2">
      <c r="B1221" s="196" t="s">
        <v>1124</v>
      </c>
      <c r="C1221" s="197" t="s">
        <v>4388</v>
      </c>
      <c r="D1221" s="197" t="s">
        <v>2301</v>
      </c>
      <c r="E1221" s="197" t="s">
        <v>2301</v>
      </c>
      <c r="F1221" s="197" t="s">
        <v>2292</v>
      </c>
      <c r="G1221" s="197" t="s">
        <v>2289</v>
      </c>
      <c r="H1221" s="202" t="s">
        <v>4443</v>
      </c>
      <c r="I1221" s="203" t="s">
        <v>4442</v>
      </c>
      <c r="J1221" s="204"/>
      <c r="K1221" s="204"/>
      <c r="L1221" s="197"/>
      <c r="M1221" s="197"/>
      <c r="N1221" s="197"/>
      <c r="O1221" s="227"/>
    </row>
    <row r="1222" spans="2:15" x14ac:dyDescent="0.2">
      <c r="B1222" s="196" t="s">
        <v>1124</v>
      </c>
      <c r="C1222" s="197" t="s">
        <v>4388</v>
      </c>
      <c r="D1222" s="197" t="s">
        <v>2301</v>
      </c>
      <c r="E1222" s="197" t="s">
        <v>2301</v>
      </c>
      <c r="F1222" s="197" t="s">
        <v>2292</v>
      </c>
      <c r="G1222" s="197" t="s">
        <v>2292</v>
      </c>
      <c r="H1222" s="202">
        <v>603030101</v>
      </c>
      <c r="I1222" s="203" t="s">
        <v>4444</v>
      </c>
      <c r="J1222" s="204">
        <v>215658.22</v>
      </c>
      <c r="K1222" s="204">
        <v>39619.86</v>
      </c>
      <c r="L1222" s="197">
        <v>176038.36</v>
      </c>
      <c r="M1222" s="197"/>
      <c r="N1222" s="197"/>
      <c r="O1222" s="227"/>
    </row>
    <row r="1223" spans="2:15" x14ac:dyDescent="0.2">
      <c r="B1223" s="196" t="s">
        <v>1124</v>
      </c>
      <c r="C1223" s="197" t="s">
        <v>4388</v>
      </c>
      <c r="D1223" s="197" t="s">
        <v>2301</v>
      </c>
      <c r="E1223" s="197" t="s">
        <v>2301</v>
      </c>
      <c r="F1223" s="197" t="s">
        <v>2292</v>
      </c>
      <c r="G1223" s="197" t="s">
        <v>2310</v>
      </c>
      <c r="H1223" s="202" t="s">
        <v>4445</v>
      </c>
      <c r="I1223" s="203" t="s">
        <v>4442</v>
      </c>
      <c r="J1223" s="204">
        <v>3.56</v>
      </c>
      <c r="K1223" s="204">
        <v>0</v>
      </c>
      <c r="L1223" s="197">
        <v>3.56</v>
      </c>
      <c r="M1223" s="197"/>
      <c r="N1223" s="197"/>
      <c r="O1223" s="227"/>
    </row>
    <row r="1224" spans="2:15" x14ac:dyDescent="0.2">
      <c r="B1224" s="196" t="s">
        <v>2137</v>
      </c>
      <c r="C1224" s="197" t="s">
        <v>4388</v>
      </c>
      <c r="D1224" s="197" t="s">
        <v>2304</v>
      </c>
      <c r="E1224" s="197" t="s">
        <v>2289</v>
      </c>
      <c r="F1224" s="197" t="s">
        <v>2289</v>
      </c>
      <c r="G1224" s="197" t="s">
        <v>2289</v>
      </c>
      <c r="H1224" s="202" t="s">
        <v>4446</v>
      </c>
      <c r="I1224" s="203" t="s">
        <v>4447</v>
      </c>
      <c r="J1224" s="204"/>
      <c r="K1224" s="204"/>
      <c r="L1224" s="197"/>
      <c r="M1224" s="197"/>
      <c r="N1224" s="197"/>
      <c r="O1224" s="227"/>
    </row>
    <row r="1225" spans="2:15" x14ac:dyDescent="0.2">
      <c r="B1225" s="196" t="s">
        <v>1126</v>
      </c>
      <c r="C1225" s="197" t="s">
        <v>4388</v>
      </c>
      <c r="D1225" s="197" t="s">
        <v>2304</v>
      </c>
      <c r="E1225" s="197" t="s">
        <v>2292</v>
      </c>
      <c r="F1225" s="197" t="s">
        <v>2289</v>
      </c>
      <c r="G1225" s="197" t="s">
        <v>2289</v>
      </c>
      <c r="H1225" s="202" t="s">
        <v>4448</v>
      </c>
      <c r="I1225" s="203" t="s">
        <v>4449</v>
      </c>
      <c r="J1225" s="204"/>
      <c r="K1225" s="204"/>
      <c r="L1225" s="197"/>
      <c r="M1225" s="197"/>
      <c r="N1225" s="197"/>
      <c r="O1225" s="227"/>
    </row>
    <row r="1226" spans="2:15" x14ac:dyDescent="0.2">
      <c r="B1226" s="196" t="s">
        <v>1126</v>
      </c>
      <c r="C1226" s="197" t="s">
        <v>4388</v>
      </c>
      <c r="D1226" s="197" t="s">
        <v>2304</v>
      </c>
      <c r="E1226" s="197" t="s">
        <v>2292</v>
      </c>
      <c r="F1226" s="197" t="s">
        <v>2292</v>
      </c>
      <c r="G1226" s="197" t="s">
        <v>2289</v>
      </c>
      <c r="H1226" s="202" t="s">
        <v>4450</v>
      </c>
      <c r="I1226" s="203" t="s">
        <v>4449</v>
      </c>
      <c r="J1226" s="204"/>
      <c r="K1226" s="204"/>
      <c r="L1226" s="197"/>
      <c r="M1226" s="197"/>
      <c r="N1226" s="197"/>
      <c r="O1226" s="227"/>
    </row>
    <row r="1227" spans="2:15" x14ac:dyDescent="0.2">
      <c r="B1227" s="196" t="s">
        <v>1126</v>
      </c>
      <c r="C1227" s="197" t="s">
        <v>4388</v>
      </c>
      <c r="D1227" s="197" t="s">
        <v>2304</v>
      </c>
      <c r="E1227" s="197" t="s">
        <v>2292</v>
      </c>
      <c r="F1227" s="197" t="s">
        <v>2292</v>
      </c>
      <c r="G1227" s="197" t="s">
        <v>2292</v>
      </c>
      <c r="H1227" s="202" t="s">
        <v>4451</v>
      </c>
      <c r="I1227" s="203" t="s">
        <v>4452</v>
      </c>
      <c r="J1227" s="204">
        <v>1248.05</v>
      </c>
      <c r="K1227" s="204">
        <v>0</v>
      </c>
      <c r="L1227" s="197">
        <v>1248.05</v>
      </c>
      <c r="M1227" s="197"/>
      <c r="N1227" s="197"/>
      <c r="O1227" s="227"/>
    </row>
    <row r="1228" spans="2:15" x14ac:dyDescent="0.2">
      <c r="B1228" s="196" t="s">
        <v>1126</v>
      </c>
      <c r="C1228" s="197" t="s">
        <v>4388</v>
      </c>
      <c r="D1228" s="197" t="s">
        <v>2304</v>
      </c>
      <c r="E1228" s="197" t="s">
        <v>2292</v>
      </c>
      <c r="F1228" s="197" t="s">
        <v>2292</v>
      </c>
      <c r="G1228" s="197" t="s">
        <v>2310</v>
      </c>
      <c r="H1228" s="202" t="s">
        <v>4453</v>
      </c>
      <c r="I1228" s="203" t="s">
        <v>4454</v>
      </c>
      <c r="J1228" s="204">
        <v>2616.8000000000002</v>
      </c>
      <c r="K1228" s="204">
        <v>0</v>
      </c>
      <c r="L1228" s="197">
        <v>2616.8000000000002</v>
      </c>
      <c r="M1228" s="197"/>
      <c r="N1228" s="197"/>
      <c r="O1228" s="227"/>
    </row>
    <row r="1229" spans="2:15" x14ac:dyDescent="0.2">
      <c r="B1229" s="196" t="s">
        <v>1126</v>
      </c>
      <c r="C1229" s="197" t="s">
        <v>4388</v>
      </c>
      <c r="D1229" s="197" t="s">
        <v>2304</v>
      </c>
      <c r="E1229" s="197" t="s">
        <v>2292</v>
      </c>
      <c r="F1229" s="197" t="s">
        <v>2292</v>
      </c>
      <c r="G1229" s="197" t="s">
        <v>2301</v>
      </c>
      <c r="H1229" s="202" t="s">
        <v>4455</v>
      </c>
      <c r="I1229" s="203" t="s">
        <v>4449</v>
      </c>
      <c r="J1229" s="204">
        <v>0</v>
      </c>
      <c r="K1229" s="204">
        <v>0</v>
      </c>
      <c r="L1229" s="197">
        <v>0</v>
      </c>
      <c r="M1229" s="197"/>
      <c r="N1229" s="197"/>
      <c r="O1229" s="227"/>
    </row>
    <row r="1230" spans="2:15" x14ac:dyDescent="0.2">
      <c r="B1230" s="196" t="s">
        <v>1128</v>
      </c>
      <c r="C1230" s="197" t="s">
        <v>4388</v>
      </c>
      <c r="D1230" s="197" t="s">
        <v>2304</v>
      </c>
      <c r="E1230" s="197" t="s">
        <v>2310</v>
      </c>
      <c r="F1230" s="197" t="s">
        <v>2289</v>
      </c>
      <c r="G1230" s="197" t="s">
        <v>2289</v>
      </c>
      <c r="H1230" s="202" t="s">
        <v>4456</v>
      </c>
      <c r="I1230" s="203" t="s">
        <v>4457</v>
      </c>
      <c r="J1230" s="204"/>
      <c r="K1230" s="204"/>
      <c r="L1230" s="197"/>
      <c r="M1230" s="197"/>
      <c r="N1230" s="197"/>
      <c r="O1230" s="227"/>
    </row>
    <row r="1231" spans="2:15" x14ac:dyDescent="0.2">
      <c r="B1231" s="196" t="s">
        <v>1128</v>
      </c>
      <c r="C1231" s="197" t="s">
        <v>4388</v>
      </c>
      <c r="D1231" s="197" t="s">
        <v>2304</v>
      </c>
      <c r="E1231" s="197" t="s">
        <v>2310</v>
      </c>
      <c r="F1231" s="197" t="s">
        <v>2292</v>
      </c>
      <c r="G1231" s="197" t="s">
        <v>2289</v>
      </c>
      <c r="H1231" s="202" t="s">
        <v>4458</v>
      </c>
      <c r="I1231" s="203" t="s">
        <v>4457</v>
      </c>
      <c r="J1231" s="204"/>
      <c r="K1231" s="204"/>
      <c r="L1231" s="197"/>
      <c r="M1231" s="197"/>
      <c r="N1231" s="197"/>
      <c r="O1231" s="227"/>
    </row>
    <row r="1232" spans="2:15" x14ac:dyDescent="0.2">
      <c r="B1232" s="196" t="s">
        <v>1128</v>
      </c>
      <c r="C1232" s="197" t="s">
        <v>4388</v>
      </c>
      <c r="D1232" s="197" t="s">
        <v>2304</v>
      </c>
      <c r="E1232" s="197" t="s">
        <v>2310</v>
      </c>
      <c r="F1232" s="197" t="s">
        <v>2292</v>
      </c>
      <c r="G1232" s="197" t="s">
        <v>2292</v>
      </c>
      <c r="H1232" s="202" t="s">
        <v>4459</v>
      </c>
      <c r="I1232" s="203" t="s">
        <v>4457</v>
      </c>
      <c r="J1232" s="204">
        <v>0</v>
      </c>
      <c r="K1232" s="204">
        <v>0</v>
      </c>
      <c r="L1232" s="197">
        <v>0</v>
      </c>
      <c r="M1232" s="197"/>
      <c r="N1232" s="197"/>
      <c r="O1232" s="227"/>
    </row>
    <row r="1233" spans="2:15" x14ac:dyDescent="0.2">
      <c r="B1233" s="196" t="s">
        <v>1261</v>
      </c>
      <c r="C1233" s="197" t="s">
        <v>4460</v>
      </c>
      <c r="D1233" s="197" t="s">
        <v>2289</v>
      </c>
      <c r="E1233" s="197" t="s">
        <v>2289</v>
      </c>
      <c r="F1233" s="197" t="s">
        <v>2289</v>
      </c>
      <c r="G1233" s="197" t="s">
        <v>2289</v>
      </c>
      <c r="H1233" s="202" t="s">
        <v>4461</v>
      </c>
      <c r="I1233" s="203" t="s">
        <v>4462</v>
      </c>
      <c r="J1233" s="204"/>
      <c r="K1233" s="204"/>
      <c r="L1233" s="197"/>
      <c r="M1233" s="197"/>
      <c r="N1233" s="197"/>
      <c r="O1233" s="227"/>
    </row>
    <row r="1234" spans="2:15" x14ac:dyDescent="0.2">
      <c r="B1234" s="196" t="s">
        <v>188</v>
      </c>
      <c r="C1234" s="197" t="s">
        <v>4460</v>
      </c>
      <c r="D1234" s="197" t="s">
        <v>2292</v>
      </c>
      <c r="E1234" s="197" t="s">
        <v>2289</v>
      </c>
      <c r="F1234" s="197" t="s">
        <v>2289</v>
      </c>
      <c r="G1234" s="197" t="s">
        <v>2289</v>
      </c>
      <c r="H1234" s="202" t="s">
        <v>4463</v>
      </c>
      <c r="I1234" s="203" t="s">
        <v>4464</v>
      </c>
      <c r="J1234" s="204"/>
      <c r="K1234" s="204"/>
      <c r="L1234" s="197"/>
      <c r="M1234" s="197"/>
      <c r="N1234" s="197"/>
      <c r="O1234" s="227"/>
    </row>
    <row r="1235" spans="2:15" x14ac:dyDescent="0.2">
      <c r="B1235" s="196" t="s">
        <v>188</v>
      </c>
      <c r="C1235" s="197" t="s">
        <v>4460</v>
      </c>
      <c r="D1235" s="197" t="s">
        <v>2292</v>
      </c>
      <c r="E1235" s="197" t="s">
        <v>2292</v>
      </c>
      <c r="F1235" s="197" t="s">
        <v>2289</v>
      </c>
      <c r="G1235" s="197" t="s">
        <v>2289</v>
      </c>
      <c r="H1235" s="202" t="s">
        <v>4465</v>
      </c>
      <c r="I1235" s="203" t="s">
        <v>4464</v>
      </c>
      <c r="J1235" s="204"/>
      <c r="K1235" s="204"/>
      <c r="L1235" s="197"/>
      <c r="M1235" s="197"/>
      <c r="N1235" s="197"/>
      <c r="O1235" s="227"/>
    </row>
    <row r="1236" spans="2:15" x14ac:dyDescent="0.2">
      <c r="B1236" s="196" t="s">
        <v>188</v>
      </c>
      <c r="C1236" s="197" t="s">
        <v>4460</v>
      </c>
      <c r="D1236" s="197" t="s">
        <v>2292</v>
      </c>
      <c r="E1236" s="197" t="s">
        <v>2292</v>
      </c>
      <c r="F1236" s="197" t="s">
        <v>2292</v>
      </c>
      <c r="G1236" s="197" t="s">
        <v>2289</v>
      </c>
      <c r="H1236" s="202" t="s">
        <v>4466</v>
      </c>
      <c r="I1236" s="203" t="s">
        <v>4464</v>
      </c>
      <c r="J1236" s="204"/>
      <c r="K1236" s="204"/>
      <c r="L1236" s="197"/>
      <c r="M1236" s="197"/>
      <c r="N1236" s="197"/>
      <c r="O1236" s="227"/>
    </row>
    <row r="1237" spans="2:15" x14ac:dyDescent="0.2">
      <c r="B1237" s="196" t="s">
        <v>188</v>
      </c>
      <c r="C1237" s="197" t="s">
        <v>4460</v>
      </c>
      <c r="D1237" s="197" t="s">
        <v>2292</v>
      </c>
      <c r="E1237" s="197" t="s">
        <v>2292</v>
      </c>
      <c r="F1237" s="197" t="s">
        <v>2292</v>
      </c>
      <c r="G1237" s="197" t="s">
        <v>2292</v>
      </c>
      <c r="H1237" s="202" t="s">
        <v>4467</v>
      </c>
      <c r="I1237" s="203" t="s">
        <v>4464</v>
      </c>
      <c r="J1237" s="204">
        <v>0</v>
      </c>
      <c r="K1237" s="204">
        <v>0</v>
      </c>
      <c r="L1237" s="197">
        <v>0</v>
      </c>
      <c r="M1237" s="197"/>
      <c r="N1237" s="197"/>
      <c r="O1237" s="227"/>
    </row>
    <row r="1238" spans="2:15" x14ac:dyDescent="0.2">
      <c r="B1238" s="196" t="s">
        <v>1131</v>
      </c>
      <c r="C1238" s="197" t="s">
        <v>4460</v>
      </c>
      <c r="D1238" s="197" t="s">
        <v>2310</v>
      </c>
      <c r="E1238" s="197" t="s">
        <v>2289</v>
      </c>
      <c r="F1238" s="197" t="s">
        <v>2289</v>
      </c>
      <c r="G1238" s="197" t="s">
        <v>2289</v>
      </c>
      <c r="H1238" s="202" t="s">
        <v>4468</v>
      </c>
      <c r="I1238" s="203" t="s">
        <v>4469</v>
      </c>
      <c r="J1238" s="204"/>
      <c r="K1238" s="204"/>
      <c r="L1238" s="197"/>
      <c r="M1238" s="197"/>
      <c r="N1238" s="197"/>
      <c r="O1238" s="227"/>
    </row>
    <row r="1239" spans="2:15" x14ac:dyDescent="0.2">
      <c r="B1239" s="196" t="s">
        <v>1131</v>
      </c>
      <c r="C1239" s="197" t="s">
        <v>4460</v>
      </c>
      <c r="D1239" s="197" t="s">
        <v>2310</v>
      </c>
      <c r="E1239" s="197" t="s">
        <v>2292</v>
      </c>
      <c r="F1239" s="197" t="s">
        <v>2289</v>
      </c>
      <c r="G1239" s="197" t="s">
        <v>2289</v>
      </c>
      <c r="H1239" s="202" t="s">
        <v>4470</v>
      </c>
      <c r="I1239" s="203" t="s">
        <v>4469</v>
      </c>
      <c r="J1239" s="204"/>
      <c r="K1239" s="204"/>
      <c r="L1239" s="197"/>
      <c r="M1239" s="197"/>
      <c r="N1239" s="197"/>
      <c r="O1239" s="227"/>
    </row>
    <row r="1240" spans="2:15" x14ac:dyDescent="0.2">
      <c r="B1240" s="196" t="s">
        <v>1131</v>
      </c>
      <c r="C1240" s="197" t="s">
        <v>4460</v>
      </c>
      <c r="D1240" s="197" t="s">
        <v>2310</v>
      </c>
      <c r="E1240" s="197" t="s">
        <v>2292</v>
      </c>
      <c r="F1240" s="197" t="s">
        <v>2292</v>
      </c>
      <c r="G1240" s="197" t="s">
        <v>2289</v>
      </c>
      <c r="H1240" s="202" t="s">
        <v>4471</v>
      </c>
      <c r="I1240" s="203" t="s">
        <v>4469</v>
      </c>
      <c r="J1240" s="204"/>
      <c r="K1240" s="204"/>
      <c r="L1240" s="197"/>
      <c r="M1240" s="197"/>
      <c r="N1240" s="197"/>
      <c r="O1240" s="227"/>
    </row>
    <row r="1241" spans="2:15" x14ac:dyDescent="0.2">
      <c r="B1241" s="196" t="s">
        <v>1131</v>
      </c>
      <c r="C1241" s="197" t="s">
        <v>4460</v>
      </c>
      <c r="D1241" s="197" t="s">
        <v>2310</v>
      </c>
      <c r="E1241" s="197" t="s">
        <v>2292</v>
      </c>
      <c r="F1241" s="197" t="s">
        <v>2292</v>
      </c>
      <c r="G1241" s="197" t="s">
        <v>2292</v>
      </c>
      <c r="H1241" s="202" t="s">
        <v>4472</v>
      </c>
      <c r="I1241" s="203" t="s">
        <v>4469</v>
      </c>
      <c r="J1241" s="204">
        <v>0</v>
      </c>
      <c r="K1241" s="204">
        <v>0</v>
      </c>
      <c r="L1241" s="197">
        <v>0</v>
      </c>
      <c r="M1241" s="197"/>
      <c r="N1241" s="197"/>
      <c r="O1241" s="227"/>
    </row>
    <row r="1242" spans="2:15" x14ac:dyDescent="0.2">
      <c r="B1242" s="196" t="s">
        <v>54</v>
      </c>
      <c r="C1242" s="197" t="s">
        <v>4473</v>
      </c>
      <c r="D1242" s="197" t="s">
        <v>2289</v>
      </c>
      <c r="E1242" s="197" t="s">
        <v>2289</v>
      </c>
      <c r="F1242" s="197" t="s">
        <v>2289</v>
      </c>
      <c r="G1242" s="197" t="s">
        <v>2289</v>
      </c>
      <c r="H1242" s="202" t="s">
        <v>4474</v>
      </c>
      <c r="I1242" s="203" t="s">
        <v>4475</v>
      </c>
      <c r="J1242" s="204"/>
      <c r="K1242" s="204"/>
      <c r="L1242" s="197"/>
      <c r="M1242" s="197"/>
      <c r="N1242" s="197"/>
      <c r="O1242" s="227"/>
    </row>
    <row r="1243" spans="2:15" x14ac:dyDescent="0.2">
      <c r="B1243" s="196" t="s">
        <v>189</v>
      </c>
      <c r="C1243" s="197" t="s">
        <v>4473</v>
      </c>
      <c r="D1243" s="197" t="s">
        <v>2292</v>
      </c>
      <c r="E1243" s="197" t="s">
        <v>2289</v>
      </c>
      <c r="F1243" s="197" t="s">
        <v>2289</v>
      </c>
      <c r="G1243" s="197" t="s">
        <v>2289</v>
      </c>
      <c r="H1243" s="202" t="s">
        <v>4476</v>
      </c>
      <c r="I1243" s="203" t="s">
        <v>4477</v>
      </c>
      <c r="J1243" s="204"/>
      <c r="K1243" s="204"/>
      <c r="L1243" s="197"/>
      <c r="M1243" s="197"/>
      <c r="N1243" s="197"/>
      <c r="O1243" s="227"/>
    </row>
    <row r="1244" spans="2:15" x14ac:dyDescent="0.2">
      <c r="B1244" s="196" t="s">
        <v>1133</v>
      </c>
      <c r="C1244" s="197" t="s">
        <v>4473</v>
      </c>
      <c r="D1244" s="197" t="s">
        <v>2292</v>
      </c>
      <c r="E1244" s="197" t="s">
        <v>2292</v>
      </c>
      <c r="F1244" s="197" t="s">
        <v>2289</v>
      </c>
      <c r="G1244" s="197" t="s">
        <v>2289</v>
      </c>
      <c r="H1244" s="202" t="s">
        <v>4478</v>
      </c>
      <c r="I1244" s="203" t="s">
        <v>4479</v>
      </c>
      <c r="J1244" s="204"/>
      <c r="K1244" s="204"/>
      <c r="L1244" s="197"/>
      <c r="M1244" s="197"/>
      <c r="N1244" s="197"/>
      <c r="O1244" s="227"/>
    </row>
    <row r="1245" spans="2:15" x14ac:dyDescent="0.2">
      <c r="B1245" s="196" t="s">
        <v>1133</v>
      </c>
      <c r="C1245" s="197" t="s">
        <v>4473</v>
      </c>
      <c r="D1245" s="197" t="s">
        <v>2292</v>
      </c>
      <c r="E1245" s="197" t="s">
        <v>2292</v>
      </c>
      <c r="F1245" s="197" t="s">
        <v>2292</v>
      </c>
      <c r="G1245" s="197" t="s">
        <v>2289</v>
      </c>
      <c r="H1245" s="202" t="s">
        <v>4480</v>
      </c>
      <c r="I1245" s="203" t="s">
        <v>4479</v>
      </c>
      <c r="J1245" s="204"/>
      <c r="K1245" s="204"/>
      <c r="L1245" s="197"/>
      <c r="M1245" s="197"/>
      <c r="N1245" s="197"/>
      <c r="O1245" s="227"/>
    </row>
    <row r="1246" spans="2:15" x14ac:dyDescent="0.2">
      <c r="B1246" s="196" t="s">
        <v>1133</v>
      </c>
      <c r="C1246" s="197" t="s">
        <v>4473</v>
      </c>
      <c r="D1246" s="197" t="s">
        <v>2292</v>
      </c>
      <c r="E1246" s="197" t="s">
        <v>2292</v>
      </c>
      <c r="F1246" s="197" t="s">
        <v>2292</v>
      </c>
      <c r="G1246" s="197" t="s">
        <v>2292</v>
      </c>
      <c r="H1246" s="202" t="s">
        <v>4481</v>
      </c>
      <c r="I1246" s="203" t="s">
        <v>4479</v>
      </c>
      <c r="J1246" s="204">
        <v>0</v>
      </c>
      <c r="K1246" s="204">
        <v>0</v>
      </c>
      <c r="L1246" s="197">
        <v>0</v>
      </c>
      <c r="M1246" s="197"/>
      <c r="N1246" s="197"/>
      <c r="O1246" s="227"/>
    </row>
    <row r="1247" spans="2:15" x14ac:dyDescent="0.2">
      <c r="B1247" s="196" t="s">
        <v>2139</v>
      </c>
      <c r="C1247" s="197" t="s">
        <v>4473</v>
      </c>
      <c r="D1247" s="197" t="s">
        <v>2292</v>
      </c>
      <c r="E1247" s="197" t="s">
        <v>2310</v>
      </c>
      <c r="F1247" s="197" t="s">
        <v>2289</v>
      </c>
      <c r="G1247" s="197" t="s">
        <v>2289</v>
      </c>
      <c r="H1247" s="202" t="s">
        <v>4482</v>
      </c>
      <c r="I1247" s="203" t="s">
        <v>4483</v>
      </c>
      <c r="J1247" s="204"/>
      <c r="K1247" s="204"/>
      <c r="L1247" s="197"/>
      <c r="M1247" s="197"/>
      <c r="N1247" s="197"/>
      <c r="O1247" s="227"/>
    </row>
    <row r="1248" spans="2:15" x14ac:dyDescent="0.2">
      <c r="B1248" s="196" t="s">
        <v>1135</v>
      </c>
      <c r="C1248" s="197" t="s">
        <v>4473</v>
      </c>
      <c r="D1248" s="197" t="s">
        <v>2292</v>
      </c>
      <c r="E1248" s="197" t="s">
        <v>2310</v>
      </c>
      <c r="F1248" s="197" t="s">
        <v>2292</v>
      </c>
      <c r="G1248" s="197" t="s">
        <v>2289</v>
      </c>
      <c r="H1248" s="202" t="s">
        <v>4484</v>
      </c>
      <c r="I1248" s="203" t="s">
        <v>4485</v>
      </c>
      <c r="J1248" s="204"/>
      <c r="K1248" s="204"/>
      <c r="L1248" s="197"/>
      <c r="M1248" s="197"/>
      <c r="N1248" s="197"/>
      <c r="O1248" s="227"/>
    </row>
    <row r="1249" spans="2:15" x14ac:dyDescent="0.2">
      <c r="B1249" s="196" t="s">
        <v>1135</v>
      </c>
      <c r="C1249" s="197" t="s">
        <v>4473</v>
      </c>
      <c r="D1249" s="197" t="s">
        <v>2292</v>
      </c>
      <c r="E1249" s="197" t="s">
        <v>2310</v>
      </c>
      <c r="F1249" s="197" t="s">
        <v>2292</v>
      </c>
      <c r="G1249" s="197" t="s">
        <v>2292</v>
      </c>
      <c r="H1249" s="202" t="s">
        <v>4486</v>
      </c>
      <c r="I1249" s="203" t="s">
        <v>4485</v>
      </c>
      <c r="J1249" s="204">
        <v>0</v>
      </c>
      <c r="K1249" s="204">
        <v>0</v>
      </c>
      <c r="L1249" s="197">
        <v>0</v>
      </c>
      <c r="M1249" s="197"/>
      <c r="N1249" s="197"/>
      <c r="O1249" s="227"/>
    </row>
    <row r="1250" spans="2:15" x14ac:dyDescent="0.2">
      <c r="B1250" s="196" t="s">
        <v>2141</v>
      </c>
      <c r="C1250" s="197" t="s">
        <v>4473</v>
      </c>
      <c r="D1250" s="197" t="s">
        <v>2292</v>
      </c>
      <c r="E1250" s="197" t="s">
        <v>2310</v>
      </c>
      <c r="F1250" s="197" t="s">
        <v>2310</v>
      </c>
      <c r="G1250" s="197" t="s">
        <v>2289</v>
      </c>
      <c r="H1250" s="202" t="s">
        <v>4487</v>
      </c>
      <c r="I1250" s="203" t="s">
        <v>4488</v>
      </c>
      <c r="J1250" s="204"/>
      <c r="K1250" s="204"/>
      <c r="L1250" s="197"/>
      <c r="M1250" s="197"/>
      <c r="N1250" s="197"/>
      <c r="O1250" s="227"/>
    </row>
    <row r="1251" spans="2:15" x14ac:dyDescent="0.2">
      <c r="B1251" s="196" t="s">
        <v>1137</v>
      </c>
      <c r="C1251" s="197" t="s">
        <v>4473</v>
      </c>
      <c r="D1251" s="197" t="s">
        <v>2292</v>
      </c>
      <c r="E1251" s="197" t="s">
        <v>2310</v>
      </c>
      <c r="F1251" s="197" t="s">
        <v>2310</v>
      </c>
      <c r="G1251" s="197" t="s">
        <v>2325</v>
      </c>
      <c r="H1251" s="202">
        <v>801020209</v>
      </c>
      <c r="I1251" s="203" t="s">
        <v>4489</v>
      </c>
      <c r="J1251" s="204">
        <v>0</v>
      </c>
      <c r="K1251" s="204">
        <v>33036.83</v>
      </c>
      <c r="L1251" s="197">
        <v>-33036.83</v>
      </c>
      <c r="M1251" s="197"/>
      <c r="N1251" s="197"/>
      <c r="O1251" s="227"/>
    </row>
    <row r="1252" spans="2:15" x14ac:dyDescent="0.2">
      <c r="B1252" s="196" t="s">
        <v>1139</v>
      </c>
      <c r="C1252" s="197" t="s">
        <v>4473</v>
      </c>
      <c r="D1252" s="197" t="s">
        <v>2292</v>
      </c>
      <c r="E1252" s="197" t="s">
        <v>2310</v>
      </c>
      <c r="F1252" s="197" t="s">
        <v>2310</v>
      </c>
      <c r="G1252" s="197" t="s">
        <v>2292</v>
      </c>
      <c r="H1252" s="202" t="s">
        <v>4490</v>
      </c>
      <c r="I1252" s="203" t="s">
        <v>4491</v>
      </c>
      <c r="J1252" s="204">
        <v>0</v>
      </c>
      <c r="K1252" s="204">
        <v>527152</v>
      </c>
      <c r="L1252" s="197">
        <v>-527152</v>
      </c>
      <c r="M1252" s="197"/>
      <c r="N1252" s="197"/>
      <c r="O1252" s="227"/>
    </row>
    <row r="1253" spans="2:15" x14ac:dyDescent="0.2">
      <c r="B1253" s="196" t="s">
        <v>1141</v>
      </c>
      <c r="C1253" s="197" t="s">
        <v>4473</v>
      </c>
      <c r="D1253" s="197" t="s">
        <v>2292</v>
      </c>
      <c r="E1253" s="197" t="s">
        <v>2310</v>
      </c>
      <c r="F1253" s="197" t="s">
        <v>2310</v>
      </c>
      <c r="G1253" s="197" t="s">
        <v>2310</v>
      </c>
      <c r="H1253" s="202" t="s">
        <v>4492</v>
      </c>
      <c r="I1253" s="203" t="s">
        <v>4493</v>
      </c>
      <c r="J1253" s="204">
        <v>0</v>
      </c>
      <c r="K1253" s="204">
        <v>0</v>
      </c>
      <c r="L1253" s="197">
        <v>0</v>
      </c>
      <c r="M1253" s="197"/>
      <c r="N1253" s="197"/>
      <c r="O1253" s="227"/>
    </row>
    <row r="1254" spans="2:15" x14ac:dyDescent="0.2">
      <c r="B1254" s="196" t="s">
        <v>1143</v>
      </c>
      <c r="C1254" s="197" t="s">
        <v>4473</v>
      </c>
      <c r="D1254" s="197" t="s">
        <v>2292</v>
      </c>
      <c r="E1254" s="197" t="s">
        <v>2310</v>
      </c>
      <c r="F1254" s="197" t="s">
        <v>2310</v>
      </c>
      <c r="G1254" s="197" t="s">
        <v>2301</v>
      </c>
      <c r="H1254" s="202">
        <v>801020203</v>
      </c>
      <c r="I1254" s="203" t="s">
        <v>4494</v>
      </c>
      <c r="J1254" s="204">
        <v>1415.88</v>
      </c>
      <c r="K1254" s="204">
        <v>21904.31</v>
      </c>
      <c r="L1254" s="197">
        <v>-20488.43</v>
      </c>
      <c r="M1254" s="197"/>
      <c r="N1254" s="197"/>
      <c r="O1254" s="227"/>
    </row>
    <row r="1255" spans="2:15" x14ac:dyDescent="0.2">
      <c r="B1255" s="196" t="s">
        <v>1145</v>
      </c>
      <c r="C1255" s="197" t="s">
        <v>4473</v>
      </c>
      <c r="D1255" s="197" t="s">
        <v>2292</v>
      </c>
      <c r="E1255" s="197" t="s">
        <v>2310</v>
      </c>
      <c r="F1255" s="197" t="s">
        <v>2310</v>
      </c>
      <c r="G1255" s="197" t="s">
        <v>2304</v>
      </c>
      <c r="H1255" s="202" t="s">
        <v>4495</v>
      </c>
      <c r="I1255" s="203" t="s">
        <v>4496</v>
      </c>
      <c r="J1255" s="204">
        <v>0</v>
      </c>
      <c r="K1255" s="204">
        <v>0</v>
      </c>
      <c r="L1255" s="197">
        <v>0</v>
      </c>
      <c r="M1255" s="197"/>
      <c r="N1255" s="197"/>
      <c r="O1255" s="227"/>
    </row>
    <row r="1256" spans="2:15" x14ac:dyDescent="0.2">
      <c r="B1256" s="196" t="s">
        <v>1147</v>
      </c>
      <c r="C1256" s="197" t="s">
        <v>4473</v>
      </c>
      <c r="D1256" s="197" t="s">
        <v>2292</v>
      </c>
      <c r="E1256" s="197" t="s">
        <v>2310</v>
      </c>
      <c r="F1256" s="197" t="s">
        <v>2310</v>
      </c>
      <c r="G1256" s="197" t="s">
        <v>2306</v>
      </c>
      <c r="H1256" s="202" t="s">
        <v>4497</v>
      </c>
      <c r="I1256" s="203" t="s">
        <v>4498</v>
      </c>
      <c r="J1256" s="204">
        <v>0</v>
      </c>
      <c r="K1256" s="204">
        <v>0</v>
      </c>
      <c r="L1256" s="197">
        <v>0</v>
      </c>
      <c r="M1256" s="197"/>
      <c r="N1256" s="197"/>
      <c r="O1256" s="227"/>
    </row>
    <row r="1257" spans="2:15" x14ac:dyDescent="0.2">
      <c r="B1257" s="196" t="s">
        <v>1149</v>
      </c>
      <c r="C1257" s="197" t="s">
        <v>4473</v>
      </c>
      <c r="D1257" s="197" t="s">
        <v>2292</v>
      </c>
      <c r="E1257" s="197" t="s">
        <v>2310</v>
      </c>
      <c r="F1257" s="197" t="s">
        <v>2310</v>
      </c>
      <c r="G1257" s="197" t="s">
        <v>2308</v>
      </c>
      <c r="H1257" s="202" t="s">
        <v>4499</v>
      </c>
      <c r="I1257" s="203" t="s">
        <v>4500</v>
      </c>
      <c r="J1257" s="204">
        <v>0</v>
      </c>
      <c r="K1257" s="204">
        <v>30548</v>
      </c>
      <c r="L1257" s="197">
        <v>-30548</v>
      </c>
      <c r="M1257" s="197"/>
      <c r="N1257" s="197"/>
      <c r="O1257" s="227"/>
    </row>
    <row r="1258" spans="2:15" x14ac:dyDescent="0.2">
      <c r="B1258" s="196" t="s">
        <v>1151</v>
      </c>
      <c r="C1258" s="197" t="s">
        <v>4473</v>
      </c>
      <c r="D1258" s="197" t="s">
        <v>2292</v>
      </c>
      <c r="E1258" s="197" t="s">
        <v>2310</v>
      </c>
      <c r="F1258" s="197" t="s">
        <v>2310</v>
      </c>
      <c r="G1258" s="197" t="s">
        <v>2369</v>
      </c>
      <c r="H1258" s="202">
        <v>801020207</v>
      </c>
      <c r="I1258" s="203" t="s">
        <v>4501</v>
      </c>
      <c r="J1258" s="204">
        <v>0</v>
      </c>
      <c r="K1258" s="204">
        <v>53727.45</v>
      </c>
      <c r="L1258" s="197">
        <v>-53727.45</v>
      </c>
      <c r="M1258" s="197"/>
      <c r="N1258" s="197"/>
      <c r="O1258" s="227"/>
    </row>
    <row r="1259" spans="2:15" x14ac:dyDescent="0.2">
      <c r="B1259" s="196" t="s">
        <v>1153</v>
      </c>
      <c r="C1259" s="197" t="s">
        <v>4473</v>
      </c>
      <c r="D1259" s="197" t="s">
        <v>2292</v>
      </c>
      <c r="E1259" s="197" t="s">
        <v>2310</v>
      </c>
      <c r="F1259" s="197" t="s">
        <v>2310</v>
      </c>
      <c r="G1259" s="197" t="s">
        <v>2372</v>
      </c>
      <c r="H1259" s="202">
        <v>801020208</v>
      </c>
      <c r="I1259" s="203" t="s">
        <v>4502</v>
      </c>
      <c r="J1259" s="204">
        <v>30.66</v>
      </c>
      <c r="K1259" s="204">
        <v>171950.6</v>
      </c>
      <c r="L1259" s="197">
        <v>-171919.94</v>
      </c>
      <c r="M1259" s="197"/>
      <c r="N1259" s="197"/>
      <c r="O1259" s="227"/>
    </row>
    <row r="1260" spans="2:15" x14ac:dyDescent="0.2">
      <c r="B1260" s="196" t="s">
        <v>2145</v>
      </c>
      <c r="C1260" s="197" t="s">
        <v>4473</v>
      </c>
      <c r="D1260" s="197" t="s">
        <v>2292</v>
      </c>
      <c r="E1260" s="197" t="s">
        <v>2310</v>
      </c>
      <c r="F1260" s="197" t="s">
        <v>2301</v>
      </c>
      <c r="G1260" s="197" t="s">
        <v>2289</v>
      </c>
      <c r="H1260" s="202" t="s">
        <v>4503</v>
      </c>
      <c r="I1260" s="203" t="s">
        <v>4504</v>
      </c>
      <c r="J1260" s="204"/>
      <c r="K1260" s="204"/>
      <c r="L1260" s="197"/>
      <c r="M1260" s="197"/>
      <c r="N1260" s="197"/>
      <c r="O1260" s="227"/>
    </row>
    <row r="1261" spans="2:15" x14ac:dyDescent="0.2">
      <c r="B1261" s="196" t="s">
        <v>1155</v>
      </c>
      <c r="C1261" s="197" t="s">
        <v>4473</v>
      </c>
      <c r="D1261" s="197" t="s">
        <v>2292</v>
      </c>
      <c r="E1261" s="197" t="s">
        <v>2310</v>
      </c>
      <c r="F1261" s="197" t="s">
        <v>2301</v>
      </c>
      <c r="G1261" s="197" t="s">
        <v>2292</v>
      </c>
      <c r="H1261" s="202" t="s">
        <v>4505</v>
      </c>
      <c r="I1261" s="203" t="s">
        <v>4506</v>
      </c>
      <c r="J1261" s="204">
        <v>0</v>
      </c>
      <c r="K1261" s="204">
        <v>2313.73</v>
      </c>
      <c r="L1261" s="197">
        <v>-2313.73</v>
      </c>
      <c r="M1261" s="197"/>
      <c r="N1261" s="197"/>
      <c r="O1261" s="227"/>
    </row>
    <row r="1262" spans="2:15" x14ac:dyDescent="0.2">
      <c r="B1262" s="196" t="s">
        <v>1157</v>
      </c>
      <c r="C1262" s="197" t="s">
        <v>4473</v>
      </c>
      <c r="D1262" s="197" t="s">
        <v>2292</v>
      </c>
      <c r="E1262" s="197" t="s">
        <v>2310</v>
      </c>
      <c r="F1262" s="197" t="s">
        <v>2301</v>
      </c>
      <c r="G1262" s="197" t="s">
        <v>2310</v>
      </c>
      <c r="H1262" s="202" t="s">
        <v>4507</v>
      </c>
      <c r="I1262" s="203" t="s">
        <v>4508</v>
      </c>
      <c r="J1262" s="204">
        <v>0</v>
      </c>
      <c r="K1262" s="204">
        <v>6627.56</v>
      </c>
      <c r="L1262" s="197">
        <v>-6627.56</v>
      </c>
      <c r="M1262" s="197"/>
      <c r="N1262" s="197"/>
      <c r="O1262" s="227"/>
    </row>
    <row r="1263" spans="2:15" x14ac:dyDescent="0.2">
      <c r="B1263" s="196" t="s">
        <v>1159</v>
      </c>
      <c r="C1263" s="197" t="s">
        <v>4473</v>
      </c>
      <c r="D1263" s="197" t="s">
        <v>2292</v>
      </c>
      <c r="E1263" s="197" t="s">
        <v>2310</v>
      </c>
      <c r="F1263" s="197" t="s">
        <v>2301</v>
      </c>
      <c r="G1263" s="197" t="s">
        <v>2301</v>
      </c>
      <c r="H1263" s="202" t="s">
        <v>4509</v>
      </c>
      <c r="I1263" s="203" t="s">
        <v>4510</v>
      </c>
      <c r="J1263" s="204">
        <v>0</v>
      </c>
      <c r="K1263" s="204">
        <v>0</v>
      </c>
      <c r="L1263" s="197">
        <v>0</v>
      </c>
      <c r="M1263" s="197"/>
      <c r="N1263" s="197"/>
      <c r="O1263" s="227"/>
    </row>
    <row r="1264" spans="2:15" x14ac:dyDescent="0.2">
      <c r="B1264" s="196" t="s">
        <v>1161</v>
      </c>
      <c r="C1264" s="197" t="s">
        <v>4473</v>
      </c>
      <c r="D1264" s="197" t="s">
        <v>2292</v>
      </c>
      <c r="E1264" s="197" t="s">
        <v>2310</v>
      </c>
      <c r="F1264" s="197" t="s">
        <v>2301</v>
      </c>
      <c r="G1264" s="197" t="s">
        <v>2304</v>
      </c>
      <c r="H1264" s="202" t="s">
        <v>4511</v>
      </c>
      <c r="I1264" s="203" t="s">
        <v>4512</v>
      </c>
      <c r="J1264" s="204">
        <v>0</v>
      </c>
      <c r="K1264" s="204">
        <v>0</v>
      </c>
      <c r="L1264" s="197">
        <v>0</v>
      </c>
      <c r="M1264" s="197"/>
      <c r="N1264" s="197"/>
      <c r="O1264" s="227"/>
    </row>
    <row r="1265" spans="2:15" x14ac:dyDescent="0.2">
      <c r="B1265" s="196" t="s">
        <v>1163</v>
      </c>
      <c r="C1265" s="197" t="s">
        <v>4473</v>
      </c>
      <c r="D1265" s="197" t="s">
        <v>2292</v>
      </c>
      <c r="E1265" s="197" t="s">
        <v>2310</v>
      </c>
      <c r="F1265" s="197" t="s">
        <v>2301</v>
      </c>
      <c r="G1265" s="197" t="s">
        <v>2306</v>
      </c>
      <c r="H1265" s="202" t="s">
        <v>4513</v>
      </c>
      <c r="I1265" s="203" t="s">
        <v>4514</v>
      </c>
      <c r="J1265" s="204">
        <v>0</v>
      </c>
      <c r="K1265" s="204">
        <v>0</v>
      </c>
      <c r="L1265" s="197">
        <v>0</v>
      </c>
      <c r="M1265" s="197"/>
      <c r="N1265" s="197"/>
      <c r="O1265" s="227"/>
    </row>
    <row r="1266" spans="2:15" x14ac:dyDescent="0.2">
      <c r="B1266" s="196" t="s">
        <v>1165</v>
      </c>
      <c r="C1266" s="197" t="s">
        <v>4473</v>
      </c>
      <c r="D1266" s="197" t="s">
        <v>2292</v>
      </c>
      <c r="E1266" s="197" t="s">
        <v>2310</v>
      </c>
      <c r="F1266" s="197" t="s">
        <v>2301</v>
      </c>
      <c r="G1266" s="197" t="s">
        <v>2308</v>
      </c>
      <c r="H1266" s="202" t="s">
        <v>4515</v>
      </c>
      <c r="I1266" s="203" t="s">
        <v>4516</v>
      </c>
      <c r="J1266" s="204">
        <v>0</v>
      </c>
      <c r="K1266" s="204">
        <v>0</v>
      </c>
      <c r="L1266" s="197">
        <v>0</v>
      </c>
      <c r="M1266" s="197"/>
      <c r="N1266" s="197"/>
      <c r="O1266" s="227"/>
    </row>
    <row r="1267" spans="2:15" x14ac:dyDescent="0.2">
      <c r="B1267" s="196" t="s">
        <v>1167</v>
      </c>
      <c r="C1267" s="197" t="s">
        <v>4473</v>
      </c>
      <c r="D1267" s="197" t="s">
        <v>2292</v>
      </c>
      <c r="E1267" s="197" t="s">
        <v>2310</v>
      </c>
      <c r="F1267" s="197" t="s">
        <v>2301</v>
      </c>
      <c r="G1267" s="197" t="s">
        <v>2369</v>
      </c>
      <c r="H1267" s="202" t="s">
        <v>4517</v>
      </c>
      <c r="I1267" s="203" t="s">
        <v>4518</v>
      </c>
      <c r="J1267" s="204">
        <v>0</v>
      </c>
      <c r="K1267" s="204">
        <v>12172.49</v>
      </c>
      <c r="L1267" s="197">
        <v>-12172.49</v>
      </c>
      <c r="M1267" s="197"/>
      <c r="N1267" s="197"/>
      <c r="O1267" s="227"/>
    </row>
    <row r="1268" spans="2:15" x14ac:dyDescent="0.2">
      <c r="B1268" s="196" t="s">
        <v>1169</v>
      </c>
      <c r="C1268" s="197" t="s">
        <v>4473</v>
      </c>
      <c r="D1268" s="197" t="s">
        <v>2292</v>
      </c>
      <c r="E1268" s="197" t="s">
        <v>2310</v>
      </c>
      <c r="F1268" s="197" t="s">
        <v>2301</v>
      </c>
      <c r="G1268" s="197" t="s">
        <v>2372</v>
      </c>
      <c r="H1268" s="202">
        <v>801020308</v>
      </c>
      <c r="I1268" s="203" t="s">
        <v>4519</v>
      </c>
      <c r="J1268" s="204">
        <v>0</v>
      </c>
      <c r="K1268" s="204">
        <v>4629.25</v>
      </c>
      <c r="L1268" s="197">
        <v>-4629.25</v>
      </c>
      <c r="M1268" s="197"/>
      <c r="N1268" s="197"/>
      <c r="O1268" s="227"/>
    </row>
    <row r="1269" spans="2:15" x14ac:dyDescent="0.2">
      <c r="B1269" s="196" t="s">
        <v>1171</v>
      </c>
      <c r="C1269" s="197" t="s">
        <v>4473</v>
      </c>
      <c r="D1269" s="197" t="s">
        <v>2292</v>
      </c>
      <c r="E1269" s="197" t="s">
        <v>2310</v>
      </c>
      <c r="F1269" s="197" t="s">
        <v>2304</v>
      </c>
      <c r="G1269" s="197" t="s">
        <v>2289</v>
      </c>
      <c r="H1269" s="202" t="s">
        <v>4520</v>
      </c>
      <c r="I1269" s="203" t="s">
        <v>4483</v>
      </c>
      <c r="J1269" s="204"/>
      <c r="K1269" s="204"/>
      <c r="L1269" s="197"/>
      <c r="M1269" s="197"/>
      <c r="N1269" s="197"/>
      <c r="O1269" s="227"/>
    </row>
    <row r="1270" spans="2:15" x14ac:dyDescent="0.2">
      <c r="B1270" s="196" t="s">
        <v>1171</v>
      </c>
      <c r="C1270" s="197" t="s">
        <v>4473</v>
      </c>
      <c r="D1270" s="197" t="s">
        <v>2292</v>
      </c>
      <c r="E1270" s="197" t="s">
        <v>2310</v>
      </c>
      <c r="F1270" s="197" t="s">
        <v>2304</v>
      </c>
      <c r="G1270" s="197" t="s">
        <v>2292</v>
      </c>
      <c r="H1270" s="202" t="s">
        <v>4521</v>
      </c>
      <c r="I1270" s="203" t="s">
        <v>4483</v>
      </c>
      <c r="J1270" s="204">
        <v>0</v>
      </c>
      <c r="K1270" s="204">
        <v>0</v>
      </c>
      <c r="L1270" s="197">
        <v>0</v>
      </c>
      <c r="M1270" s="197"/>
      <c r="N1270" s="197"/>
      <c r="O1270" s="227"/>
    </row>
    <row r="1271" spans="2:15" x14ac:dyDescent="0.2">
      <c r="B1271" s="196" t="s">
        <v>2149</v>
      </c>
      <c r="C1271" s="197" t="s">
        <v>4473</v>
      </c>
      <c r="D1271" s="197" t="s">
        <v>2310</v>
      </c>
      <c r="E1271" s="197" t="s">
        <v>2289</v>
      </c>
      <c r="F1271" s="197" t="s">
        <v>2289</v>
      </c>
      <c r="G1271" s="197" t="s">
        <v>2289</v>
      </c>
      <c r="H1271" s="202" t="s">
        <v>4522</v>
      </c>
      <c r="I1271" s="203" t="s">
        <v>4523</v>
      </c>
      <c r="J1271" s="204"/>
      <c r="K1271" s="204"/>
      <c r="L1271" s="197"/>
      <c r="M1271" s="197"/>
      <c r="N1271" s="197"/>
      <c r="O1271" s="227"/>
    </row>
    <row r="1272" spans="2:15" x14ac:dyDescent="0.2">
      <c r="B1272" s="196" t="s">
        <v>1173</v>
      </c>
      <c r="C1272" s="197" t="s">
        <v>4473</v>
      </c>
      <c r="D1272" s="197" t="s">
        <v>2310</v>
      </c>
      <c r="E1272" s="197" t="s">
        <v>2292</v>
      </c>
      <c r="F1272" s="197" t="s">
        <v>2289</v>
      </c>
      <c r="G1272" s="197" t="s">
        <v>2289</v>
      </c>
      <c r="H1272" s="202" t="s">
        <v>4524</v>
      </c>
      <c r="I1272" s="203" t="s">
        <v>4525</v>
      </c>
      <c r="J1272" s="204"/>
      <c r="K1272" s="204"/>
      <c r="L1272" s="197"/>
      <c r="M1272" s="197"/>
      <c r="N1272" s="197"/>
      <c r="O1272" s="227"/>
    </row>
    <row r="1273" spans="2:15" x14ac:dyDescent="0.2">
      <c r="B1273" s="196" t="s">
        <v>1173</v>
      </c>
      <c r="C1273" s="197" t="s">
        <v>4473</v>
      </c>
      <c r="D1273" s="197" t="s">
        <v>2310</v>
      </c>
      <c r="E1273" s="197" t="s">
        <v>2292</v>
      </c>
      <c r="F1273" s="197" t="s">
        <v>2292</v>
      </c>
      <c r="G1273" s="197" t="s">
        <v>2289</v>
      </c>
      <c r="H1273" s="202" t="s">
        <v>4526</v>
      </c>
      <c r="I1273" s="203" t="s">
        <v>4525</v>
      </c>
      <c r="J1273" s="204"/>
      <c r="K1273" s="204"/>
      <c r="L1273" s="197"/>
      <c r="M1273" s="197"/>
      <c r="N1273" s="197"/>
      <c r="O1273" s="227"/>
    </row>
    <row r="1274" spans="2:15" x14ac:dyDescent="0.2">
      <c r="B1274" s="196" t="s">
        <v>1173</v>
      </c>
      <c r="C1274" s="197" t="s">
        <v>4473</v>
      </c>
      <c r="D1274" s="197" t="s">
        <v>2310</v>
      </c>
      <c r="E1274" s="197" t="s">
        <v>2292</v>
      </c>
      <c r="F1274" s="197" t="s">
        <v>2292</v>
      </c>
      <c r="G1274" s="197" t="s">
        <v>2292</v>
      </c>
      <c r="H1274" s="202" t="s">
        <v>4527</v>
      </c>
      <c r="I1274" s="203" t="s">
        <v>4525</v>
      </c>
      <c r="J1274" s="204">
        <v>101.26</v>
      </c>
      <c r="K1274" s="204">
        <v>0</v>
      </c>
      <c r="L1274" s="197">
        <v>101.26</v>
      </c>
      <c r="M1274" s="197"/>
      <c r="N1274" s="197"/>
      <c r="O1274" s="227"/>
    </row>
    <row r="1275" spans="2:15" x14ac:dyDescent="0.2">
      <c r="B1275" s="196" t="s">
        <v>2151</v>
      </c>
      <c r="C1275" s="197" t="s">
        <v>4473</v>
      </c>
      <c r="D1275" s="197" t="s">
        <v>2310</v>
      </c>
      <c r="E1275" s="197" t="s">
        <v>2310</v>
      </c>
      <c r="F1275" s="197" t="s">
        <v>2289</v>
      </c>
      <c r="G1275" s="197" t="s">
        <v>2289</v>
      </c>
      <c r="H1275" s="202" t="s">
        <v>4528</v>
      </c>
      <c r="I1275" s="203" t="s">
        <v>4529</v>
      </c>
      <c r="J1275" s="204"/>
      <c r="K1275" s="204"/>
      <c r="L1275" s="197"/>
      <c r="M1275" s="197"/>
      <c r="N1275" s="197"/>
      <c r="O1275" s="227"/>
    </row>
    <row r="1276" spans="2:15" x14ac:dyDescent="0.2">
      <c r="B1276" s="196" t="s">
        <v>1175</v>
      </c>
      <c r="C1276" s="197" t="s">
        <v>4473</v>
      </c>
      <c r="D1276" s="197" t="s">
        <v>2310</v>
      </c>
      <c r="E1276" s="197" t="s">
        <v>2310</v>
      </c>
      <c r="F1276" s="197" t="s">
        <v>2292</v>
      </c>
      <c r="G1276" s="197" t="s">
        <v>2289</v>
      </c>
      <c r="H1276" s="202" t="s">
        <v>4530</v>
      </c>
      <c r="I1276" s="203" t="s">
        <v>4531</v>
      </c>
      <c r="J1276" s="204"/>
      <c r="K1276" s="204"/>
      <c r="L1276" s="197"/>
      <c r="M1276" s="197"/>
      <c r="N1276" s="197"/>
      <c r="O1276" s="227"/>
    </row>
    <row r="1277" spans="2:15" x14ac:dyDescent="0.2">
      <c r="B1277" s="196" t="s">
        <v>1175</v>
      </c>
      <c r="C1277" s="197" t="s">
        <v>4473</v>
      </c>
      <c r="D1277" s="197" t="s">
        <v>2310</v>
      </c>
      <c r="E1277" s="197" t="s">
        <v>2310</v>
      </c>
      <c r="F1277" s="197" t="s">
        <v>2292</v>
      </c>
      <c r="G1277" s="197" t="s">
        <v>2292</v>
      </c>
      <c r="H1277" s="202" t="s">
        <v>4532</v>
      </c>
      <c r="I1277" s="203" t="s">
        <v>4531</v>
      </c>
      <c r="J1277" s="204">
        <v>0</v>
      </c>
      <c r="K1277" s="204">
        <v>0</v>
      </c>
      <c r="L1277" s="197">
        <v>0</v>
      </c>
      <c r="M1277" s="197"/>
      <c r="N1277" s="197"/>
      <c r="O1277" s="227"/>
    </row>
    <row r="1278" spans="2:15" x14ac:dyDescent="0.2">
      <c r="B1278" s="196" t="s">
        <v>1177</v>
      </c>
      <c r="C1278" s="197" t="s">
        <v>4473</v>
      </c>
      <c r="D1278" s="197" t="s">
        <v>2310</v>
      </c>
      <c r="E1278" s="197" t="s">
        <v>2310</v>
      </c>
      <c r="F1278" s="197" t="s">
        <v>2310</v>
      </c>
      <c r="G1278" s="197" t="s">
        <v>2289</v>
      </c>
      <c r="H1278" s="202" t="s">
        <v>4533</v>
      </c>
      <c r="I1278" s="203" t="s">
        <v>4534</v>
      </c>
      <c r="J1278" s="204"/>
      <c r="K1278" s="204"/>
      <c r="L1278" s="197"/>
      <c r="M1278" s="197"/>
      <c r="N1278" s="197"/>
      <c r="O1278" s="227"/>
    </row>
    <row r="1279" spans="2:15" x14ac:dyDescent="0.2">
      <c r="B1279" s="196" t="s">
        <v>1177</v>
      </c>
      <c r="C1279" s="197" t="s">
        <v>4473</v>
      </c>
      <c r="D1279" s="197" t="s">
        <v>2310</v>
      </c>
      <c r="E1279" s="197" t="s">
        <v>2310</v>
      </c>
      <c r="F1279" s="197" t="s">
        <v>2310</v>
      </c>
      <c r="G1279" s="197" t="s">
        <v>2292</v>
      </c>
      <c r="H1279" s="202" t="s">
        <v>4535</v>
      </c>
      <c r="I1279" s="203" t="s">
        <v>4534</v>
      </c>
      <c r="J1279" s="204">
        <v>0</v>
      </c>
      <c r="K1279" s="204">
        <v>0</v>
      </c>
      <c r="L1279" s="197">
        <v>0</v>
      </c>
      <c r="M1279" s="197"/>
      <c r="N1279" s="197"/>
      <c r="O1279" s="227"/>
    </row>
    <row r="1280" spans="2:15" x14ac:dyDescent="0.2">
      <c r="B1280" s="196" t="s">
        <v>2153</v>
      </c>
      <c r="C1280" s="197" t="s">
        <v>4473</v>
      </c>
      <c r="D1280" s="197" t="s">
        <v>2310</v>
      </c>
      <c r="E1280" s="197" t="s">
        <v>2310</v>
      </c>
      <c r="F1280" s="197" t="s">
        <v>2301</v>
      </c>
      <c r="G1280" s="197" t="s">
        <v>2289</v>
      </c>
      <c r="H1280" s="202" t="s">
        <v>4536</v>
      </c>
      <c r="I1280" s="203" t="s">
        <v>4537</v>
      </c>
      <c r="J1280" s="204"/>
      <c r="K1280" s="204"/>
      <c r="L1280" s="197"/>
      <c r="M1280" s="197"/>
      <c r="N1280" s="197"/>
      <c r="O1280" s="227"/>
    </row>
    <row r="1281" spans="2:15" x14ac:dyDescent="0.2">
      <c r="B1281" s="196" t="s">
        <v>1179</v>
      </c>
      <c r="C1281" s="197" t="s">
        <v>4473</v>
      </c>
      <c r="D1281" s="197" t="s">
        <v>2310</v>
      </c>
      <c r="E1281" s="197" t="s">
        <v>2310</v>
      </c>
      <c r="F1281" s="197" t="s">
        <v>2301</v>
      </c>
      <c r="G1281" s="197" t="s">
        <v>2292</v>
      </c>
      <c r="H1281" s="202" t="s">
        <v>4538</v>
      </c>
      <c r="I1281" s="203" t="s">
        <v>4539</v>
      </c>
      <c r="J1281" s="204">
        <v>0</v>
      </c>
      <c r="K1281" s="204">
        <v>0</v>
      </c>
      <c r="L1281" s="197">
        <v>0</v>
      </c>
      <c r="M1281" s="197"/>
      <c r="N1281" s="197"/>
      <c r="O1281" s="227"/>
    </row>
    <row r="1282" spans="2:15" x14ac:dyDescent="0.2">
      <c r="B1282" s="196" t="s">
        <v>1181</v>
      </c>
      <c r="C1282" s="197" t="s">
        <v>4473</v>
      </c>
      <c r="D1282" s="197" t="s">
        <v>2310</v>
      </c>
      <c r="E1282" s="197" t="s">
        <v>2310</v>
      </c>
      <c r="F1282" s="197" t="s">
        <v>2301</v>
      </c>
      <c r="G1282" s="197" t="s">
        <v>2310</v>
      </c>
      <c r="H1282" s="202">
        <v>802020302</v>
      </c>
      <c r="I1282" s="203" t="s">
        <v>4540</v>
      </c>
      <c r="J1282" s="204">
        <v>18386.93</v>
      </c>
      <c r="K1282" s="204">
        <v>0</v>
      </c>
      <c r="L1282" s="197">
        <v>18386.93</v>
      </c>
      <c r="M1282" s="197"/>
      <c r="N1282" s="197"/>
      <c r="O1282" s="227"/>
    </row>
    <row r="1283" spans="2:15" x14ac:dyDescent="0.2">
      <c r="B1283" s="196" t="s">
        <v>1183</v>
      </c>
      <c r="C1283" s="197" t="s">
        <v>4473</v>
      </c>
      <c r="D1283" s="197" t="s">
        <v>2310</v>
      </c>
      <c r="E1283" s="197" t="s">
        <v>2310</v>
      </c>
      <c r="F1283" s="197" t="s">
        <v>2301</v>
      </c>
      <c r="G1283" s="197" t="s">
        <v>2301</v>
      </c>
      <c r="H1283" s="202" t="s">
        <v>4541</v>
      </c>
      <c r="I1283" s="203" t="s">
        <v>4542</v>
      </c>
      <c r="J1283" s="204">
        <v>0</v>
      </c>
      <c r="K1283" s="204">
        <v>0</v>
      </c>
      <c r="L1283" s="197">
        <v>0</v>
      </c>
      <c r="M1283" s="197"/>
      <c r="N1283" s="197"/>
      <c r="O1283" s="227"/>
    </row>
    <row r="1284" spans="2:15" x14ac:dyDescent="0.2">
      <c r="B1284" s="196" t="s">
        <v>1185</v>
      </c>
      <c r="C1284" s="197" t="s">
        <v>4473</v>
      </c>
      <c r="D1284" s="197" t="s">
        <v>2310</v>
      </c>
      <c r="E1284" s="197" t="s">
        <v>2310</v>
      </c>
      <c r="F1284" s="197" t="s">
        <v>2301</v>
      </c>
      <c r="G1284" s="197" t="s">
        <v>2304</v>
      </c>
      <c r="H1284" s="202" t="s">
        <v>4543</v>
      </c>
      <c r="I1284" s="203" t="s">
        <v>4544</v>
      </c>
      <c r="J1284" s="204">
        <v>0</v>
      </c>
      <c r="K1284" s="204">
        <v>0</v>
      </c>
      <c r="L1284" s="197">
        <v>0</v>
      </c>
      <c r="M1284" s="197"/>
      <c r="N1284" s="197"/>
      <c r="O1284" s="227"/>
    </row>
    <row r="1285" spans="2:15" x14ac:dyDescent="0.2">
      <c r="B1285" s="196" t="s">
        <v>1185</v>
      </c>
      <c r="C1285" s="197" t="s">
        <v>4473</v>
      </c>
      <c r="D1285" s="197" t="s">
        <v>2310</v>
      </c>
      <c r="E1285" s="197" t="s">
        <v>2310</v>
      </c>
      <c r="F1285" s="197" t="s">
        <v>2301</v>
      </c>
      <c r="G1285" s="197" t="s">
        <v>2306</v>
      </c>
      <c r="H1285" s="202" t="s">
        <v>4545</v>
      </c>
      <c r="I1285" s="203" t="s">
        <v>4546</v>
      </c>
      <c r="J1285" s="204">
        <v>37662.800000000003</v>
      </c>
      <c r="K1285" s="204">
        <v>0</v>
      </c>
      <c r="L1285" s="197">
        <v>37662.800000000003</v>
      </c>
      <c r="M1285" s="197"/>
      <c r="N1285" s="197"/>
      <c r="O1285" s="227"/>
    </row>
    <row r="1286" spans="2:15" x14ac:dyDescent="0.2">
      <c r="B1286" s="196" t="s">
        <v>1187</v>
      </c>
      <c r="C1286" s="197" t="s">
        <v>4473</v>
      </c>
      <c r="D1286" s="197" t="s">
        <v>2310</v>
      </c>
      <c r="E1286" s="197" t="s">
        <v>2310</v>
      </c>
      <c r="F1286" s="197" t="s">
        <v>2301</v>
      </c>
      <c r="G1286" s="197" t="s">
        <v>2308</v>
      </c>
      <c r="H1286" s="202" t="s">
        <v>4547</v>
      </c>
      <c r="I1286" s="203" t="s">
        <v>4548</v>
      </c>
      <c r="J1286" s="204">
        <v>0</v>
      </c>
      <c r="K1286" s="204">
        <v>0</v>
      </c>
      <c r="L1286" s="197">
        <v>0</v>
      </c>
      <c r="M1286" s="197"/>
      <c r="N1286" s="197"/>
      <c r="O1286" s="227"/>
    </row>
    <row r="1287" spans="2:15" x14ac:dyDescent="0.2">
      <c r="B1287" s="196" t="s">
        <v>1187</v>
      </c>
      <c r="C1287" s="197" t="s">
        <v>4473</v>
      </c>
      <c r="D1287" s="197" t="s">
        <v>2310</v>
      </c>
      <c r="E1287" s="197" t="s">
        <v>2310</v>
      </c>
      <c r="F1287" s="197" t="s">
        <v>2301</v>
      </c>
      <c r="G1287" s="197" t="s">
        <v>2369</v>
      </c>
      <c r="H1287" s="202" t="s">
        <v>4549</v>
      </c>
      <c r="I1287" s="203" t="s">
        <v>4550</v>
      </c>
      <c r="J1287" s="204">
        <v>0</v>
      </c>
      <c r="K1287" s="204">
        <v>0</v>
      </c>
      <c r="L1287" s="197">
        <v>0</v>
      </c>
      <c r="M1287" s="197"/>
      <c r="N1287" s="197"/>
      <c r="O1287" s="227"/>
    </row>
    <row r="1288" spans="2:15" x14ac:dyDescent="0.2">
      <c r="B1288" s="196" t="s">
        <v>1189</v>
      </c>
      <c r="C1288" s="197" t="s">
        <v>4473</v>
      </c>
      <c r="D1288" s="197" t="s">
        <v>2310</v>
      </c>
      <c r="E1288" s="197" t="s">
        <v>2310</v>
      </c>
      <c r="F1288" s="197" t="s">
        <v>2301</v>
      </c>
      <c r="G1288" s="197" t="s">
        <v>2372</v>
      </c>
      <c r="H1288" s="202" t="s">
        <v>4551</v>
      </c>
      <c r="I1288" s="203" t="s">
        <v>4552</v>
      </c>
      <c r="J1288" s="204">
        <v>176608.23</v>
      </c>
      <c r="K1288" s="204">
        <v>0</v>
      </c>
      <c r="L1288" s="197">
        <v>176608.23</v>
      </c>
      <c r="M1288" s="197"/>
      <c r="N1288" s="197"/>
      <c r="O1288" s="227"/>
    </row>
    <row r="1289" spans="2:15" x14ac:dyDescent="0.2">
      <c r="B1289" s="196" t="s">
        <v>1189</v>
      </c>
      <c r="C1289" s="197" t="s">
        <v>4473</v>
      </c>
      <c r="D1289" s="197" t="s">
        <v>2310</v>
      </c>
      <c r="E1289" s="197" t="s">
        <v>2310</v>
      </c>
      <c r="F1289" s="197" t="s">
        <v>2301</v>
      </c>
      <c r="G1289" s="197" t="s">
        <v>2325</v>
      </c>
      <c r="H1289" s="202" t="s">
        <v>4553</v>
      </c>
      <c r="I1289" s="203" t="s">
        <v>4554</v>
      </c>
      <c r="J1289" s="204">
        <v>624.27</v>
      </c>
      <c r="K1289" s="204">
        <v>0</v>
      </c>
      <c r="L1289" s="197">
        <v>624.27</v>
      </c>
      <c r="M1289" s="197"/>
      <c r="N1289" s="197"/>
      <c r="O1289" s="227"/>
    </row>
    <row r="1290" spans="2:15" x14ac:dyDescent="0.2">
      <c r="B1290" s="196" t="s">
        <v>1191</v>
      </c>
      <c r="C1290" s="197" t="s">
        <v>4473</v>
      </c>
      <c r="D1290" s="197" t="s">
        <v>2310</v>
      </c>
      <c r="E1290" s="197" t="s">
        <v>2310</v>
      </c>
      <c r="F1290" s="197" t="s">
        <v>2301</v>
      </c>
      <c r="G1290" s="197" t="s">
        <v>2328</v>
      </c>
      <c r="H1290" s="202" t="s">
        <v>4555</v>
      </c>
      <c r="I1290" s="203" t="s">
        <v>4556</v>
      </c>
      <c r="J1290" s="204">
        <v>0</v>
      </c>
      <c r="K1290" s="204">
        <v>0</v>
      </c>
      <c r="L1290" s="197">
        <v>0</v>
      </c>
      <c r="M1290" s="197"/>
      <c r="N1290" s="197"/>
      <c r="O1290" s="227"/>
    </row>
    <row r="1291" spans="2:15" x14ac:dyDescent="0.2">
      <c r="B1291" s="196" t="s">
        <v>1191</v>
      </c>
      <c r="C1291" s="197" t="s">
        <v>4473</v>
      </c>
      <c r="D1291" s="197" t="s">
        <v>2310</v>
      </c>
      <c r="E1291" s="197" t="s">
        <v>2310</v>
      </c>
      <c r="F1291" s="197" t="s">
        <v>2301</v>
      </c>
      <c r="G1291" s="197" t="s">
        <v>2331</v>
      </c>
      <c r="H1291" s="202" t="s">
        <v>4557</v>
      </c>
      <c r="I1291" s="203" t="s">
        <v>4558</v>
      </c>
      <c r="J1291" s="204">
        <v>0</v>
      </c>
      <c r="K1291" s="204">
        <v>0</v>
      </c>
      <c r="L1291" s="197">
        <v>0</v>
      </c>
      <c r="M1291" s="197"/>
      <c r="N1291" s="197"/>
      <c r="O1291" s="227"/>
    </row>
    <row r="1292" spans="2:15" x14ac:dyDescent="0.2">
      <c r="B1292" s="196" t="s">
        <v>1191</v>
      </c>
      <c r="C1292" s="197" t="s">
        <v>4473</v>
      </c>
      <c r="D1292" s="197" t="s">
        <v>2310</v>
      </c>
      <c r="E1292" s="197" t="s">
        <v>2310</v>
      </c>
      <c r="F1292" s="197" t="s">
        <v>2301</v>
      </c>
      <c r="G1292" s="197" t="s">
        <v>2354</v>
      </c>
      <c r="H1292" s="202" t="s">
        <v>4559</v>
      </c>
      <c r="I1292" s="203" t="s">
        <v>4560</v>
      </c>
      <c r="J1292" s="204">
        <v>0</v>
      </c>
      <c r="K1292" s="204">
        <v>0</v>
      </c>
      <c r="L1292" s="197">
        <v>0</v>
      </c>
      <c r="M1292" s="197"/>
      <c r="N1292" s="197"/>
      <c r="O1292" s="227"/>
    </row>
    <row r="1293" spans="2:15" x14ac:dyDescent="0.2">
      <c r="B1293" s="196" t="s">
        <v>1191</v>
      </c>
      <c r="C1293" s="197" t="s">
        <v>4473</v>
      </c>
      <c r="D1293" s="197" t="s">
        <v>2310</v>
      </c>
      <c r="E1293" s="197" t="s">
        <v>2310</v>
      </c>
      <c r="F1293" s="197" t="s">
        <v>2301</v>
      </c>
      <c r="G1293" s="197" t="s">
        <v>2381</v>
      </c>
      <c r="H1293" s="202" t="s">
        <v>4561</v>
      </c>
      <c r="I1293" s="203" t="s">
        <v>4562</v>
      </c>
      <c r="J1293" s="204">
        <v>0</v>
      </c>
      <c r="K1293" s="204">
        <v>0</v>
      </c>
      <c r="L1293" s="197">
        <v>0</v>
      </c>
      <c r="M1293" s="197"/>
      <c r="N1293" s="197"/>
      <c r="O1293" s="227"/>
    </row>
    <row r="1294" spans="2:15" x14ac:dyDescent="0.2">
      <c r="B1294" s="196" t="s">
        <v>1191</v>
      </c>
      <c r="C1294" s="197" t="s">
        <v>4473</v>
      </c>
      <c r="D1294" s="197" t="s">
        <v>2310</v>
      </c>
      <c r="E1294" s="197" t="s">
        <v>2310</v>
      </c>
      <c r="F1294" s="197" t="s">
        <v>2301</v>
      </c>
      <c r="G1294" s="197" t="s">
        <v>2487</v>
      </c>
      <c r="H1294" s="202" t="s">
        <v>4563</v>
      </c>
      <c r="I1294" s="203" t="s">
        <v>4564</v>
      </c>
      <c r="J1294" s="204">
        <v>0</v>
      </c>
      <c r="K1294" s="204">
        <v>0</v>
      </c>
      <c r="L1294" s="197">
        <v>0</v>
      </c>
      <c r="M1294" s="197"/>
      <c r="N1294" s="197"/>
      <c r="O1294" s="227"/>
    </row>
    <row r="1295" spans="2:15" x14ac:dyDescent="0.2">
      <c r="B1295" s="196" t="s">
        <v>1193</v>
      </c>
      <c r="C1295" s="197" t="s">
        <v>4473</v>
      </c>
      <c r="D1295" s="197" t="s">
        <v>2310</v>
      </c>
      <c r="E1295" s="197" t="s">
        <v>2310</v>
      </c>
      <c r="F1295" s="197" t="s">
        <v>2301</v>
      </c>
      <c r="G1295" s="197" t="s">
        <v>2496</v>
      </c>
      <c r="H1295" s="202" t="s">
        <v>4565</v>
      </c>
      <c r="I1295" s="203" t="s">
        <v>4566</v>
      </c>
      <c r="J1295" s="204">
        <v>82773.22</v>
      </c>
      <c r="K1295" s="204">
        <v>0</v>
      </c>
      <c r="L1295" s="197">
        <v>82773.22</v>
      </c>
      <c r="M1295" s="197"/>
      <c r="N1295" s="197"/>
      <c r="O1295" s="227"/>
    </row>
    <row r="1296" spans="2:15" x14ac:dyDescent="0.2">
      <c r="B1296" s="196" t="s">
        <v>1195</v>
      </c>
      <c r="C1296" s="197" t="s">
        <v>4473</v>
      </c>
      <c r="D1296" s="197" t="s">
        <v>2310</v>
      </c>
      <c r="E1296" s="197" t="s">
        <v>2310</v>
      </c>
      <c r="F1296" s="197" t="s">
        <v>2301</v>
      </c>
      <c r="G1296" s="197" t="s">
        <v>2499</v>
      </c>
      <c r="H1296" s="202">
        <v>802020316</v>
      </c>
      <c r="I1296" s="203" t="s">
        <v>4567</v>
      </c>
      <c r="J1296" s="204">
        <v>284.68</v>
      </c>
      <c r="K1296" s="204">
        <v>0</v>
      </c>
      <c r="L1296" s="197">
        <v>284.68</v>
      </c>
      <c r="M1296" s="197"/>
      <c r="N1296" s="197"/>
      <c r="O1296" s="227"/>
    </row>
    <row r="1297" spans="2:15" x14ac:dyDescent="0.2">
      <c r="B1297" s="196" t="s">
        <v>1197</v>
      </c>
      <c r="C1297" s="197" t="s">
        <v>4473</v>
      </c>
      <c r="D1297" s="197" t="s">
        <v>2310</v>
      </c>
      <c r="E1297" s="197" t="s">
        <v>2310</v>
      </c>
      <c r="F1297" s="197" t="s">
        <v>2301</v>
      </c>
      <c r="G1297" s="197" t="s">
        <v>2502</v>
      </c>
      <c r="H1297" s="202">
        <v>802020317</v>
      </c>
      <c r="I1297" s="203" t="s">
        <v>4568</v>
      </c>
      <c r="J1297" s="204">
        <v>1044197.6</v>
      </c>
      <c r="K1297" s="204">
        <v>71</v>
      </c>
      <c r="L1297" s="197">
        <v>1044126.6</v>
      </c>
      <c r="M1297" s="197"/>
      <c r="N1297" s="197"/>
      <c r="O1297" s="227"/>
    </row>
    <row r="1298" spans="2:15" x14ac:dyDescent="0.2">
      <c r="B1298" s="196" t="s">
        <v>1199</v>
      </c>
      <c r="C1298" s="197" t="s">
        <v>4473</v>
      </c>
      <c r="D1298" s="197" t="s">
        <v>2310</v>
      </c>
      <c r="E1298" s="197" t="s">
        <v>2310</v>
      </c>
      <c r="F1298" s="197" t="s">
        <v>2301</v>
      </c>
      <c r="G1298" s="197" t="s">
        <v>2481</v>
      </c>
      <c r="H1298" s="202">
        <v>802020318</v>
      </c>
      <c r="I1298" s="203" t="s">
        <v>4569</v>
      </c>
      <c r="J1298" s="204">
        <v>179951.23</v>
      </c>
      <c r="K1298" s="204">
        <v>0</v>
      </c>
      <c r="L1298" s="197">
        <v>179951.23</v>
      </c>
      <c r="M1298" s="197"/>
      <c r="N1298" s="197"/>
      <c r="O1298" s="227"/>
    </row>
    <row r="1299" spans="2:15" x14ac:dyDescent="0.2">
      <c r="B1299" s="196" t="s">
        <v>2161</v>
      </c>
      <c r="C1299" s="197" t="s">
        <v>4473</v>
      </c>
      <c r="D1299" s="197" t="s">
        <v>2310</v>
      </c>
      <c r="E1299" s="197" t="s">
        <v>2310</v>
      </c>
      <c r="F1299" s="197" t="s">
        <v>2304</v>
      </c>
      <c r="G1299" s="197" t="s">
        <v>2289</v>
      </c>
      <c r="H1299" s="202" t="s">
        <v>4570</v>
      </c>
      <c r="I1299" s="203" t="s">
        <v>4571</v>
      </c>
      <c r="J1299" s="204"/>
      <c r="K1299" s="204"/>
      <c r="L1299" s="197"/>
      <c r="M1299" s="197"/>
      <c r="N1299" s="197"/>
      <c r="O1299" s="227"/>
    </row>
    <row r="1300" spans="2:15" x14ac:dyDescent="0.2">
      <c r="B1300" s="196" t="s">
        <v>1201</v>
      </c>
      <c r="C1300" s="197" t="s">
        <v>4473</v>
      </c>
      <c r="D1300" s="197" t="s">
        <v>2310</v>
      </c>
      <c r="E1300" s="197" t="s">
        <v>2310</v>
      </c>
      <c r="F1300" s="197" t="s">
        <v>2304</v>
      </c>
      <c r="G1300" s="197" t="s">
        <v>2325</v>
      </c>
      <c r="H1300" s="202">
        <v>802020409</v>
      </c>
      <c r="I1300" s="203" t="s">
        <v>4572</v>
      </c>
      <c r="J1300" s="204">
        <v>0</v>
      </c>
      <c r="K1300" s="204">
        <v>0</v>
      </c>
      <c r="L1300" s="197">
        <v>0</v>
      </c>
      <c r="M1300" s="197"/>
      <c r="N1300" s="197"/>
      <c r="O1300" s="227"/>
    </row>
    <row r="1301" spans="2:15" x14ac:dyDescent="0.2">
      <c r="B1301" s="196" t="s">
        <v>1203</v>
      </c>
      <c r="C1301" s="197" t="s">
        <v>4473</v>
      </c>
      <c r="D1301" s="197" t="s">
        <v>2310</v>
      </c>
      <c r="E1301" s="197" t="s">
        <v>2310</v>
      </c>
      <c r="F1301" s="197" t="s">
        <v>2304</v>
      </c>
      <c r="G1301" s="197" t="s">
        <v>2292</v>
      </c>
      <c r="H1301" s="202" t="s">
        <v>4573</v>
      </c>
      <c r="I1301" s="203" t="s">
        <v>4574</v>
      </c>
      <c r="J1301" s="204">
        <v>982.46</v>
      </c>
      <c r="K1301" s="204">
        <v>0</v>
      </c>
      <c r="L1301" s="197">
        <v>982.46</v>
      </c>
      <c r="M1301" s="197"/>
      <c r="N1301" s="197"/>
      <c r="O1301" s="227"/>
    </row>
    <row r="1302" spans="2:15" x14ac:dyDescent="0.2">
      <c r="B1302" s="196" t="s">
        <v>1205</v>
      </c>
      <c r="C1302" s="197" t="s">
        <v>4473</v>
      </c>
      <c r="D1302" s="197" t="s">
        <v>2310</v>
      </c>
      <c r="E1302" s="197" t="s">
        <v>2310</v>
      </c>
      <c r="F1302" s="197" t="s">
        <v>2304</v>
      </c>
      <c r="G1302" s="197" t="s">
        <v>2310</v>
      </c>
      <c r="H1302" s="202" t="s">
        <v>4575</v>
      </c>
      <c r="I1302" s="203" t="s">
        <v>4576</v>
      </c>
      <c r="J1302" s="204">
        <v>0</v>
      </c>
      <c r="K1302" s="204">
        <v>0</v>
      </c>
      <c r="L1302" s="197">
        <v>0</v>
      </c>
      <c r="M1302" s="197"/>
      <c r="N1302" s="197"/>
      <c r="O1302" s="227"/>
    </row>
    <row r="1303" spans="2:15" x14ac:dyDescent="0.2">
      <c r="B1303" s="196" t="s">
        <v>1207</v>
      </c>
      <c r="C1303" s="197" t="s">
        <v>4473</v>
      </c>
      <c r="D1303" s="197" t="s">
        <v>2310</v>
      </c>
      <c r="E1303" s="197" t="s">
        <v>2310</v>
      </c>
      <c r="F1303" s="197" t="s">
        <v>2304</v>
      </c>
      <c r="G1303" s="197" t="s">
        <v>2301</v>
      </c>
      <c r="H1303" s="202" t="s">
        <v>4577</v>
      </c>
      <c r="I1303" s="203" t="s">
        <v>4578</v>
      </c>
      <c r="J1303" s="204">
        <v>0</v>
      </c>
      <c r="K1303" s="204">
        <v>0</v>
      </c>
      <c r="L1303" s="197">
        <v>0</v>
      </c>
      <c r="M1303" s="197"/>
      <c r="N1303" s="197"/>
      <c r="O1303" s="227"/>
    </row>
    <row r="1304" spans="2:15" x14ac:dyDescent="0.2">
      <c r="B1304" s="196" t="s">
        <v>1209</v>
      </c>
      <c r="C1304" s="197" t="s">
        <v>4473</v>
      </c>
      <c r="D1304" s="197" t="s">
        <v>2310</v>
      </c>
      <c r="E1304" s="197" t="s">
        <v>2310</v>
      </c>
      <c r="F1304" s="197" t="s">
        <v>2304</v>
      </c>
      <c r="G1304" s="197" t="s">
        <v>2304</v>
      </c>
      <c r="H1304" s="202" t="s">
        <v>4579</v>
      </c>
      <c r="I1304" s="203" t="s">
        <v>4580</v>
      </c>
      <c r="J1304" s="204">
        <v>0</v>
      </c>
      <c r="K1304" s="204">
        <v>0</v>
      </c>
      <c r="L1304" s="197">
        <v>0</v>
      </c>
      <c r="M1304" s="197"/>
      <c r="N1304" s="197"/>
      <c r="O1304" s="227"/>
    </row>
    <row r="1305" spans="2:15" x14ac:dyDescent="0.2">
      <c r="B1305" s="196" t="s">
        <v>1211</v>
      </c>
      <c r="C1305" s="197" t="s">
        <v>4473</v>
      </c>
      <c r="D1305" s="197" t="s">
        <v>2310</v>
      </c>
      <c r="E1305" s="197" t="s">
        <v>2310</v>
      </c>
      <c r="F1305" s="197" t="s">
        <v>2304</v>
      </c>
      <c r="G1305" s="197" t="s">
        <v>2306</v>
      </c>
      <c r="H1305" s="202" t="s">
        <v>4581</v>
      </c>
      <c r="I1305" s="203" t="s">
        <v>4582</v>
      </c>
      <c r="J1305" s="204">
        <v>0</v>
      </c>
      <c r="K1305" s="204">
        <v>0</v>
      </c>
      <c r="L1305" s="197">
        <v>0</v>
      </c>
      <c r="M1305" s="197"/>
      <c r="N1305" s="197"/>
      <c r="O1305" s="227"/>
    </row>
    <row r="1306" spans="2:15" x14ac:dyDescent="0.2">
      <c r="B1306" s="196" t="s">
        <v>1213</v>
      </c>
      <c r="C1306" s="197" t="s">
        <v>4473</v>
      </c>
      <c r="D1306" s="197" t="s">
        <v>2310</v>
      </c>
      <c r="E1306" s="197" t="s">
        <v>2310</v>
      </c>
      <c r="F1306" s="197" t="s">
        <v>2304</v>
      </c>
      <c r="G1306" s="197" t="s">
        <v>2308</v>
      </c>
      <c r="H1306" s="202" t="s">
        <v>4583</v>
      </c>
      <c r="I1306" s="203" t="s">
        <v>4584</v>
      </c>
      <c r="J1306" s="204">
        <v>0</v>
      </c>
      <c r="K1306" s="204">
        <v>0</v>
      </c>
      <c r="L1306" s="197">
        <v>0</v>
      </c>
      <c r="M1306" s="197"/>
      <c r="N1306" s="197"/>
      <c r="O1306" s="227"/>
    </row>
    <row r="1307" spans="2:15" x14ac:dyDescent="0.2">
      <c r="B1307" s="196" t="s">
        <v>1215</v>
      </c>
      <c r="C1307" s="197" t="s">
        <v>4473</v>
      </c>
      <c r="D1307" s="197" t="s">
        <v>2310</v>
      </c>
      <c r="E1307" s="197" t="s">
        <v>2310</v>
      </c>
      <c r="F1307" s="197" t="s">
        <v>2304</v>
      </c>
      <c r="G1307" s="197" t="s">
        <v>2369</v>
      </c>
      <c r="H1307" s="202">
        <v>802020407</v>
      </c>
      <c r="I1307" s="203" t="s">
        <v>4585</v>
      </c>
      <c r="J1307" s="204">
        <v>3160.99</v>
      </c>
      <c r="K1307" s="204">
        <v>0</v>
      </c>
      <c r="L1307" s="197">
        <v>3160.99</v>
      </c>
      <c r="M1307" s="197"/>
      <c r="N1307" s="197"/>
      <c r="O1307" s="227"/>
    </row>
    <row r="1308" spans="2:15" x14ac:dyDescent="0.2">
      <c r="B1308" s="196" t="s">
        <v>1217</v>
      </c>
      <c r="C1308" s="197" t="s">
        <v>4473</v>
      </c>
      <c r="D1308" s="197" t="s">
        <v>2310</v>
      </c>
      <c r="E1308" s="197" t="s">
        <v>2310</v>
      </c>
      <c r="F1308" s="197" t="s">
        <v>2304</v>
      </c>
      <c r="G1308" s="197" t="s">
        <v>2372</v>
      </c>
      <c r="H1308" s="202">
        <v>802020408</v>
      </c>
      <c r="I1308" s="203" t="s">
        <v>4586</v>
      </c>
      <c r="J1308" s="204">
        <v>21741.62</v>
      </c>
      <c r="K1308" s="204">
        <v>0</v>
      </c>
      <c r="L1308" s="197">
        <v>21741.62</v>
      </c>
      <c r="M1308" s="197"/>
      <c r="N1308" s="197"/>
      <c r="O1308" s="227"/>
    </row>
    <row r="1309" spans="2:15" x14ac:dyDescent="0.2">
      <c r="B1309" s="196" t="s">
        <v>1219</v>
      </c>
      <c r="C1309" s="197" t="s">
        <v>4473</v>
      </c>
      <c r="D1309" s="197" t="s">
        <v>2310</v>
      </c>
      <c r="E1309" s="197" t="s">
        <v>2310</v>
      </c>
      <c r="F1309" s="197" t="s">
        <v>2306</v>
      </c>
      <c r="G1309" s="197" t="s">
        <v>2289</v>
      </c>
      <c r="H1309" s="202" t="s">
        <v>4587</v>
      </c>
      <c r="I1309" s="203" t="s">
        <v>4529</v>
      </c>
      <c r="J1309" s="204"/>
      <c r="K1309" s="204"/>
      <c r="L1309" s="197"/>
      <c r="M1309" s="197"/>
      <c r="N1309" s="197"/>
      <c r="O1309" s="227"/>
    </row>
    <row r="1310" spans="2:15" x14ac:dyDescent="0.2">
      <c r="B1310" s="196" t="s">
        <v>1219</v>
      </c>
      <c r="C1310" s="197" t="s">
        <v>4473</v>
      </c>
      <c r="D1310" s="197" t="s">
        <v>2310</v>
      </c>
      <c r="E1310" s="197" t="s">
        <v>2310</v>
      </c>
      <c r="F1310" s="197" t="s">
        <v>2306</v>
      </c>
      <c r="G1310" s="197" t="s">
        <v>2292</v>
      </c>
      <c r="H1310" s="202" t="s">
        <v>4588</v>
      </c>
      <c r="I1310" s="203" t="s">
        <v>4529</v>
      </c>
      <c r="J1310" s="204">
        <v>0</v>
      </c>
      <c r="K1310" s="204">
        <v>0</v>
      </c>
      <c r="L1310" s="197">
        <v>0</v>
      </c>
      <c r="M1310" s="197"/>
      <c r="N1310" s="197"/>
      <c r="O1310" s="227"/>
    </row>
    <row r="1311" spans="2:15" x14ac:dyDescent="0.2">
      <c r="B1311" s="196" t="s">
        <v>4589</v>
      </c>
      <c r="C1311" s="197" t="s">
        <v>4590</v>
      </c>
      <c r="D1311" s="197" t="s">
        <v>2289</v>
      </c>
      <c r="E1311" s="197" t="s">
        <v>2289</v>
      </c>
      <c r="F1311" s="197" t="s">
        <v>2289</v>
      </c>
      <c r="G1311" s="197" t="s">
        <v>2289</v>
      </c>
      <c r="H1311" s="202" t="s">
        <v>4591</v>
      </c>
      <c r="I1311" s="203" t="s">
        <v>4592</v>
      </c>
      <c r="J1311" s="204"/>
      <c r="K1311" s="204"/>
      <c r="L1311" s="197"/>
      <c r="M1311" s="197"/>
      <c r="N1311" s="197"/>
      <c r="O1311" s="227"/>
    </row>
    <row r="1312" spans="2:15" x14ac:dyDescent="0.2">
      <c r="B1312" s="196" t="s">
        <v>2165</v>
      </c>
      <c r="C1312" s="197" t="s">
        <v>4590</v>
      </c>
      <c r="D1312" s="197" t="s">
        <v>2292</v>
      </c>
      <c r="E1312" s="197" t="s">
        <v>2289</v>
      </c>
      <c r="F1312" s="197" t="s">
        <v>2289</v>
      </c>
      <c r="G1312" s="197" t="s">
        <v>2289</v>
      </c>
      <c r="H1312" s="202" t="s">
        <v>4593</v>
      </c>
      <c r="I1312" s="203" t="s">
        <v>4594</v>
      </c>
      <c r="J1312" s="204"/>
      <c r="K1312" s="204"/>
      <c r="L1312" s="197"/>
      <c r="M1312" s="197"/>
      <c r="N1312" s="197"/>
      <c r="O1312" s="227"/>
    </row>
    <row r="1313" spans="2:15" x14ac:dyDescent="0.2">
      <c r="B1313" s="196" t="s">
        <v>414</v>
      </c>
      <c r="C1313" s="197" t="s">
        <v>4590</v>
      </c>
      <c r="D1313" s="197" t="s">
        <v>2292</v>
      </c>
      <c r="E1313" s="197" t="s">
        <v>2292</v>
      </c>
      <c r="F1313" s="197" t="s">
        <v>2289</v>
      </c>
      <c r="G1313" s="197" t="s">
        <v>2289</v>
      </c>
      <c r="H1313" s="202" t="s">
        <v>4595</v>
      </c>
      <c r="I1313" s="203" t="s">
        <v>4596</v>
      </c>
      <c r="J1313" s="204"/>
      <c r="K1313" s="204"/>
      <c r="L1313" s="197"/>
      <c r="M1313" s="197"/>
      <c r="N1313" s="197"/>
      <c r="O1313" s="227"/>
    </row>
    <row r="1314" spans="2:15" x14ac:dyDescent="0.2">
      <c r="B1314" s="196" t="s">
        <v>414</v>
      </c>
      <c r="C1314" s="197" t="s">
        <v>4590</v>
      </c>
      <c r="D1314" s="197" t="s">
        <v>2292</v>
      </c>
      <c r="E1314" s="197" t="s">
        <v>2292</v>
      </c>
      <c r="F1314" s="197" t="s">
        <v>2292</v>
      </c>
      <c r="G1314" s="197" t="s">
        <v>2289</v>
      </c>
      <c r="H1314" s="202" t="s">
        <v>4597</v>
      </c>
      <c r="I1314" s="203" t="s">
        <v>4596</v>
      </c>
      <c r="J1314" s="204"/>
      <c r="K1314" s="204"/>
      <c r="L1314" s="197"/>
      <c r="M1314" s="197"/>
      <c r="N1314" s="197"/>
      <c r="O1314" s="227"/>
    </row>
    <row r="1315" spans="2:15" x14ac:dyDescent="0.2">
      <c r="B1315" s="196" t="s">
        <v>414</v>
      </c>
      <c r="C1315" s="197" t="s">
        <v>4590</v>
      </c>
      <c r="D1315" s="197" t="s">
        <v>2292</v>
      </c>
      <c r="E1315" s="197" t="s">
        <v>2292</v>
      </c>
      <c r="F1315" s="197" t="s">
        <v>2292</v>
      </c>
      <c r="G1315" s="197" t="s">
        <v>2292</v>
      </c>
      <c r="H1315" s="202" t="s">
        <v>4598</v>
      </c>
      <c r="I1315" s="203" t="s">
        <v>4596</v>
      </c>
      <c r="J1315" s="204">
        <v>7366184.2999999998</v>
      </c>
      <c r="K1315" s="204">
        <v>27028.15</v>
      </c>
      <c r="L1315" s="197">
        <v>7339156.1499999994</v>
      </c>
      <c r="M1315" s="197"/>
      <c r="N1315" s="197"/>
      <c r="O1315" s="227"/>
    </row>
    <row r="1316" spans="2:15" x14ac:dyDescent="0.2">
      <c r="B1316" s="196" t="s">
        <v>414</v>
      </c>
      <c r="C1316" s="197" t="s">
        <v>4590</v>
      </c>
      <c r="D1316" s="197" t="s">
        <v>2292</v>
      </c>
      <c r="E1316" s="197" t="s">
        <v>2292</v>
      </c>
      <c r="F1316" s="197" t="s">
        <v>2292</v>
      </c>
      <c r="G1316" s="197" t="s">
        <v>2310</v>
      </c>
      <c r="H1316" s="202" t="s">
        <v>4599</v>
      </c>
      <c r="I1316" s="203" t="s">
        <v>4600</v>
      </c>
      <c r="J1316" s="204">
        <v>75387.08</v>
      </c>
      <c r="K1316" s="204">
        <v>0</v>
      </c>
      <c r="L1316" s="197">
        <v>75387.08</v>
      </c>
      <c r="M1316" s="197"/>
      <c r="N1316" s="197"/>
      <c r="O1316" s="227"/>
    </row>
    <row r="1317" spans="2:15" x14ac:dyDescent="0.2">
      <c r="B1317" s="196" t="s">
        <v>1222</v>
      </c>
      <c r="C1317" s="197" t="s">
        <v>4590</v>
      </c>
      <c r="D1317" s="197" t="s">
        <v>2292</v>
      </c>
      <c r="E1317" s="197" t="s">
        <v>2310</v>
      </c>
      <c r="F1317" s="197" t="s">
        <v>2289</v>
      </c>
      <c r="G1317" s="197" t="s">
        <v>2289</v>
      </c>
      <c r="H1317" s="202" t="s">
        <v>4601</v>
      </c>
      <c r="I1317" s="203" t="s">
        <v>4602</v>
      </c>
      <c r="J1317" s="204"/>
      <c r="K1317" s="204"/>
      <c r="L1317" s="197"/>
      <c r="M1317" s="197"/>
      <c r="N1317" s="197"/>
      <c r="O1317" s="227"/>
    </row>
    <row r="1318" spans="2:15" x14ac:dyDescent="0.2">
      <c r="B1318" s="196" t="s">
        <v>1222</v>
      </c>
      <c r="C1318" s="197" t="s">
        <v>4590</v>
      </c>
      <c r="D1318" s="197" t="s">
        <v>2292</v>
      </c>
      <c r="E1318" s="197" t="s">
        <v>2310</v>
      </c>
      <c r="F1318" s="197" t="s">
        <v>2292</v>
      </c>
      <c r="G1318" s="197" t="s">
        <v>2289</v>
      </c>
      <c r="H1318" s="202" t="s">
        <v>4603</v>
      </c>
      <c r="I1318" s="203" t="s">
        <v>4602</v>
      </c>
      <c r="J1318" s="204"/>
      <c r="K1318" s="204"/>
      <c r="L1318" s="197"/>
      <c r="M1318" s="197"/>
      <c r="N1318" s="197"/>
      <c r="O1318" s="227"/>
    </row>
    <row r="1319" spans="2:15" x14ac:dyDescent="0.2">
      <c r="B1319" s="196" t="s">
        <v>1222</v>
      </c>
      <c r="C1319" s="197" t="s">
        <v>4590</v>
      </c>
      <c r="D1319" s="197" t="s">
        <v>2292</v>
      </c>
      <c r="E1319" s="197" t="s">
        <v>2310</v>
      </c>
      <c r="F1319" s="197" t="s">
        <v>2292</v>
      </c>
      <c r="G1319" s="197" t="s">
        <v>2292</v>
      </c>
      <c r="H1319" s="202">
        <v>901020101</v>
      </c>
      <c r="I1319" s="203" t="s">
        <v>4602</v>
      </c>
      <c r="J1319" s="204">
        <v>61899.71</v>
      </c>
      <c r="K1319" s="204">
        <v>0</v>
      </c>
      <c r="L1319" s="197">
        <v>61899.71</v>
      </c>
      <c r="M1319" s="197"/>
      <c r="N1319" s="197"/>
      <c r="O1319" s="227"/>
    </row>
    <row r="1320" spans="2:15" x14ac:dyDescent="0.2">
      <c r="B1320" s="196" t="s">
        <v>1222</v>
      </c>
      <c r="C1320" s="197" t="s">
        <v>4590</v>
      </c>
      <c r="D1320" s="197" t="s">
        <v>2292</v>
      </c>
      <c r="E1320" s="197" t="s">
        <v>2310</v>
      </c>
      <c r="F1320" s="197" t="s">
        <v>2292</v>
      </c>
      <c r="G1320" s="197" t="s">
        <v>2310</v>
      </c>
      <c r="H1320" s="202" t="s">
        <v>4604</v>
      </c>
      <c r="I1320" s="203" t="s">
        <v>4605</v>
      </c>
      <c r="J1320" s="204">
        <v>214262.36</v>
      </c>
      <c r="K1320" s="204">
        <v>0</v>
      </c>
      <c r="L1320" s="197">
        <v>214262.36</v>
      </c>
      <c r="M1320" s="197"/>
      <c r="N1320" s="197"/>
      <c r="O1320" s="227"/>
    </row>
    <row r="1321" spans="2:15" x14ac:dyDescent="0.2">
      <c r="B1321" s="196" t="s">
        <v>1222</v>
      </c>
      <c r="C1321" s="197" t="s">
        <v>4590</v>
      </c>
      <c r="D1321" s="197" t="s">
        <v>2292</v>
      </c>
      <c r="E1321" s="197" t="s">
        <v>2310</v>
      </c>
      <c r="F1321" s="197" t="s">
        <v>2292</v>
      </c>
      <c r="G1321" s="197" t="s">
        <v>2301</v>
      </c>
      <c r="H1321" s="202" t="s">
        <v>4606</v>
      </c>
      <c r="I1321" s="203" t="s">
        <v>4607</v>
      </c>
      <c r="J1321" s="204">
        <v>175104.94</v>
      </c>
      <c r="K1321" s="204">
        <v>113.39</v>
      </c>
      <c r="L1321" s="197">
        <v>174991.55</v>
      </c>
      <c r="M1321" s="197"/>
      <c r="N1321" s="197"/>
      <c r="O1321" s="227"/>
    </row>
    <row r="1322" spans="2:15" x14ac:dyDescent="0.2">
      <c r="B1322" s="196" t="s">
        <v>1222</v>
      </c>
      <c r="C1322" s="197" t="s">
        <v>4590</v>
      </c>
      <c r="D1322" s="197" t="s">
        <v>2292</v>
      </c>
      <c r="E1322" s="197" t="s">
        <v>2310</v>
      </c>
      <c r="F1322" s="197" t="s">
        <v>2292</v>
      </c>
      <c r="G1322" s="197" t="s">
        <v>2304</v>
      </c>
      <c r="H1322" s="202" t="s">
        <v>4608</v>
      </c>
      <c r="I1322" s="203" t="s">
        <v>4609</v>
      </c>
      <c r="J1322" s="204">
        <v>21696.32</v>
      </c>
      <c r="K1322" s="204">
        <v>385.52</v>
      </c>
      <c r="L1322" s="197">
        <v>21310.799999999999</v>
      </c>
      <c r="M1322" s="197"/>
      <c r="N1322" s="197"/>
      <c r="O1322" s="227"/>
    </row>
    <row r="1323" spans="2:15" x14ac:dyDescent="0.2">
      <c r="B1323" s="196" t="s">
        <v>1222</v>
      </c>
      <c r="C1323" s="197" t="s">
        <v>4590</v>
      </c>
      <c r="D1323" s="197" t="s">
        <v>2292</v>
      </c>
      <c r="E1323" s="197" t="s">
        <v>2310</v>
      </c>
      <c r="F1323" s="197" t="s">
        <v>2292</v>
      </c>
      <c r="G1323" s="197" t="s">
        <v>2306</v>
      </c>
      <c r="H1323" s="202">
        <v>901020105</v>
      </c>
      <c r="I1323" s="203" t="s">
        <v>4610</v>
      </c>
      <c r="J1323" s="204">
        <v>36425.18</v>
      </c>
      <c r="K1323" s="204">
        <v>0</v>
      </c>
      <c r="L1323" s="197">
        <v>36425.18</v>
      </c>
      <c r="M1323" s="197"/>
      <c r="N1323" s="197"/>
      <c r="O1323" s="227"/>
    </row>
    <row r="1324" spans="2:15" x14ac:dyDescent="0.2">
      <c r="B1324" s="196" t="s">
        <v>1222</v>
      </c>
      <c r="C1324" s="197" t="s">
        <v>4590</v>
      </c>
      <c r="D1324" s="197" t="s">
        <v>2292</v>
      </c>
      <c r="E1324" s="197" t="s">
        <v>2310</v>
      </c>
      <c r="F1324" s="197" t="s">
        <v>2292</v>
      </c>
      <c r="G1324" s="197" t="s">
        <v>2308</v>
      </c>
      <c r="H1324" s="202" t="s">
        <v>4611</v>
      </c>
      <c r="I1324" s="203" t="s">
        <v>4612</v>
      </c>
      <c r="J1324" s="204">
        <v>1416.96</v>
      </c>
      <c r="K1324" s="204">
        <v>0</v>
      </c>
      <c r="L1324" s="197">
        <v>1416.96</v>
      </c>
      <c r="M1324" s="197"/>
      <c r="N1324" s="197"/>
      <c r="O1324" s="227"/>
    </row>
    <row r="1325" spans="2:15" x14ac:dyDescent="0.2">
      <c r="B1325" s="196" t="s">
        <v>1222</v>
      </c>
      <c r="C1325" s="197" t="s">
        <v>4590</v>
      </c>
      <c r="D1325" s="197" t="s">
        <v>2292</v>
      </c>
      <c r="E1325" s="197" t="s">
        <v>2310</v>
      </c>
      <c r="F1325" s="197" t="s">
        <v>2292</v>
      </c>
      <c r="G1325" s="197" t="s">
        <v>2369</v>
      </c>
      <c r="H1325" s="202" t="s">
        <v>4613</v>
      </c>
      <c r="I1325" s="203" t="s">
        <v>4614</v>
      </c>
      <c r="J1325" s="204">
        <v>0</v>
      </c>
      <c r="K1325" s="204">
        <v>0</v>
      </c>
      <c r="L1325" s="197">
        <v>0</v>
      </c>
      <c r="M1325" s="197"/>
      <c r="N1325" s="197"/>
      <c r="O1325" s="227"/>
    </row>
    <row r="1326" spans="2:15" x14ac:dyDescent="0.2">
      <c r="B1326" s="196" t="s">
        <v>1222</v>
      </c>
      <c r="C1326" s="197" t="s">
        <v>4590</v>
      </c>
      <c r="D1326" s="197" t="s">
        <v>2292</v>
      </c>
      <c r="E1326" s="197" t="s">
        <v>2310</v>
      </c>
      <c r="F1326" s="197" t="s">
        <v>2292</v>
      </c>
      <c r="G1326" s="197" t="s">
        <v>2372</v>
      </c>
      <c r="H1326" s="202" t="s">
        <v>4615</v>
      </c>
      <c r="I1326" s="203" t="s">
        <v>4616</v>
      </c>
      <c r="J1326" s="204">
        <v>132446.1</v>
      </c>
      <c r="K1326" s="204">
        <v>113.33</v>
      </c>
      <c r="L1326" s="197">
        <v>132332.77000000002</v>
      </c>
      <c r="M1326" s="197"/>
      <c r="N1326" s="197"/>
      <c r="O1326" s="227"/>
    </row>
    <row r="1327" spans="2:15" x14ac:dyDescent="0.2">
      <c r="B1327" s="196" t="s">
        <v>1222</v>
      </c>
      <c r="C1327" s="197" t="s">
        <v>4590</v>
      </c>
      <c r="D1327" s="197" t="s">
        <v>2292</v>
      </c>
      <c r="E1327" s="197" t="s">
        <v>2310</v>
      </c>
      <c r="F1327" s="197" t="s">
        <v>2292</v>
      </c>
      <c r="G1327" s="197" t="s">
        <v>2325</v>
      </c>
      <c r="H1327" s="202" t="s">
        <v>4617</v>
      </c>
      <c r="I1327" s="203" t="s">
        <v>4618</v>
      </c>
      <c r="J1327" s="204">
        <v>94532.05</v>
      </c>
      <c r="K1327" s="204">
        <v>0</v>
      </c>
      <c r="L1327" s="197">
        <v>94532.05</v>
      </c>
      <c r="M1327" s="197"/>
      <c r="N1327" s="197"/>
      <c r="O1327" s="227"/>
    </row>
    <row r="1328" spans="2:15" x14ac:dyDescent="0.2">
      <c r="B1328" s="196" t="s">
        <v>1222</v>
      </c>
      <c r="C1328" s="197" t="s">
        <v>4590</v>
      </c>
      <c r="D1328" s="197" t="s">
        <v>2292</v>
      </c>
      <c r="E1328" s="197" t="s">
        <v>2310</v>
      </c>
      <c r="F1328" s="197" t="s">
        <v>2292</v>
      </c>
      <c r="G1328" s="197" t="s">
        <v>2328</v>
      </c>
      <c r="H1328" s="202" t="s">
        <v>4619</v>
      </c>
      <c r="I1328" s="203" t="s">
        <v>4620</v>
      </c>
      <c r="J1328" s="204">
        <v>0</v>
      </c>
      <c r="K1328" s="204">
        <v>0</v>
      </c>
      <c r="L1328" s="197">
        <v>0</v>
      </c>
      <c r="M1328" s="197"/>
      <c r="N1328" s="197"/>
      <c r="O1328" s="227"/>
    </row>
    <row r="1329" spans="2:15" x14ac:dyDescent="0.2">
      <c r="B1329" s="196" t="s">
        <v>295</v>
      </c>
      <c r="C1329" s="197" t="s">
        <v>4590</v>
      </c>
      <c r="D1329" s="197" t="s">
        <v>2292</v>
      </c>
      <c r="E1329" s="197" t="s">
        <v>2301</v>
      </c>
      <c r="F1329" s="197" t="s">
        <v>2289</v>
      </c>
      <c r="G1329" s="197" t="s">
        <v>2289</v>
      </c>
      <c r="H1329" s="202" t="s">
        <v>4621</v>
      </c>
      <c r="I1329" s="203" t="s">
        <v>296</v>
      </c>
      <c r="J1329" s="204"/>
      <c r="K1329" s="204"/>
      <c r="L1329" s="197"/>
      <c r="M1329" s="197"/>
      <c r="N1329" s="197"/>
      <c r="O1329" s="227"/>
    </row>
    <row r="1330" spans="2:15" x14ac:dyDescent="0.2">
      <c r="B1330" s="196" t="s">
        <v>295</v>
      </c>
      <c r="C1330" s="197" t="s">
        <v>4590</v>
      </c>
      <c r="D1330" s="197" t="s">
        <v>2292</v>
      </c>
      <c r="E1330" s="197" t="s">
        <v>2301</v>
      </c>
      <c r="F1330" s="197" t="s">
        <v>2292</v>
      </c>
      <c r="G1330" s="197" t="s">
        <v>2289</v>
      </c>
      <c r="H1330" s="202" t="s">
        <v>4622</v>
      </c>
      <c r="I1330" s="203" t="s">
        <v>296</v>
      </c>
      <c r="J1330" s="204"/>
      <c r="K1330" s="204"/>
      <c r="L1330" s="197"/>
      <c r="M1330" s="197"/>
      <c r="N1330" s="197"/>
      <c r="O1330" s="227"/>
    </row>
    <row r="1331" spans="2:15" x14ac:dyDescent="0.2">
      <c r="B1331" s="196" t="s">
        <v>295</v>
      </c>
      <c r="C1331" s="197" t="s">
        <v>4590</v>
      </c>
      <c r="D1331" s="197" t="s">
        <v>2292</v>
      </c>
      <c r="E1331" s="197" t="s">
        <v>2301</v>
      </c>
      <c r="F1331" s="197" t="s">
        <v>2292</v>
      </c>
      <c r="G1331" s="197" t="s">
        <v>2292</v>
      </c>
      <c r="H1331" s="202" t="s">
        <v>4623</v>
      </c>
      <c r="I1331" s="203" t="s">
        <v>296</v>
      </c>
      <c r="J1331" s="204">
        <v>156153.65</v>
      </c>
      <c r="K1331" s="204">
        <v>0</v>
      </c>
      <c r="L1331" s="197">
        <v>156153.65</v>
      </c>
      <c r="M1331" s="197"/>
      <c r="N1331" s="197"/>
      <c r="O1331" s="227"/>
    </row>
    <row r="1332" spans="2:15" x14ac:dyDescent="0.2">
      <c r="B1332" s="196" t="s">
        <v>1225</v>
      </c>
      <c r="C1332" s="197" t="s">
        <v>4590</v>
      </c>
      <c r="D1332" s="197" t="s">
        <v>2292</v>
      </c>
      <c r="E1332" s="197" t="s">
        <v>2304</v>
      </c>
      <c r="F1332" s="197" t="s">
        <v>2289</v>
      </c>
      <c r="G1332" s="197" t="s">
        <v>2289</v>
      </c>
      <c r="H1332" s="202" t="s">
        <v>4624</v>
      </c>
      <c r="I1332" s="203" t="s">
        <v>4625</v>
      </c>
      <c r="J1332" s="204"/>
      <c r="K1332" s="204"/>
      <c r="L1332" s="197"/>
      <c r="M1332" s="197"/>
      <c r="N1332" s="197"/>
      <c r="O1332" s="227"/>
    </row>
    <row r="1333" spans="2:15" x14ac:dyDescent="0.2">
      <c r="B1333" s="196" t="s">
        <v>1225</v>
      </c>
      <c r="C1333" s="197" t="s">
        <v>4590</v>
      </c>
      <c r="D1333" s="197" t="s">
        <v>2292</v>
      </c>
      <c r="E1333" s="197" t="s">
        <v>2304</v>
      </c>
      <c r="F1333" s="197" t="s">
        <v>2292</v>
      </c>
      <c r="G1333" s="197" t="s">
        <v>2289</v>
      </c>
      <c r="H1333" s="202" t="s">
        <v>4626</v>
      </c>
      <c r="I1333" s="203" t="s">
        <v>4625</v>
      </c>
      <c r="J1333" s="204"/>
      <c r="K1333" s="204"/>
      <c r="L1333" s="197"/>
      <c r="M1333" s="197"/>
      <c r="N1333" s="197"/>
      <c r="O1333" s="227"/>
    </row>
    <row r="1334" spans="2:15" x14ac:dyDescent="0.2">
      <c r="B1334" s="196" t="s">
        <v>1225</v>
      </c>
      <c r="C1334" s="197" t="s">
        <v>4590</v>
      </c>
      <c r="D1334" s="197" t="s">
        <v>2292</v>
      </c>
      <c r="E1334" s="197" t="s">
        <v>2304</v>
      </c>
      <c r="F1334" s="197" t="s">
        <v>2292</v>
      </c>
      <c r="G1334" s="197" t="s">
        <v>2292</v>
      </c>
      <c r="H1334" s="202" t="s">
        <v>4627</v>
      </c>
      <c r="I1334" s="203" t="s">
        <v>4625</v>
      </c>
      <c r="J1334" s="204">
        <v>0</v>
      </c>
      <c r="K1334" s="204">
        <v>0</v>
      </c>
      <c r="L1334" s="197">
        <v>0</v>
      </c>
      <c r="M1334" s="197"/>
      <c r="N1334" s="197"/>
      <c r="O1334" s="227"/>
    </row>
    <row r="1335" spans="2:15" x14ac:dyDescent="0.2">
      <c r="B1335" s="196" t="s">
        <v>2167</v>
      </c>
      <c r="C1335" s="197" t="s">
        <v>4590</v>
      </c>
      <c r="D1335" s="197" t="s">
        <v>2310</v>
      </c>
      <c r="E1335" s="197" t="s">
        <v>2289</v>
      </c>
      <c r="F1335" s="197" t="s">
        <v>2289</v>
      </c>
      <c r="G1335" s="197" t="s">
        <v>2289</v>
      </c>
      <c r="H1335" s="202" t="s">
        <v>4628</v>
      </c>
      <c r="I1335" s="203" t="s">
        <v>4629</v>
      </c>
      <c r="J1335" s="204"/>
      <c r="K1335" s="204"/>
      <c r="L1335" s="197"/>
      <c r="M1335" s="197"/>
      <c r="N1335" s="197"/>
      <c r="O1335" s="227"/>
    </row>
    <row r="1336" spans="2:15" x14ac:dyDescent="0.2">
      <c r="B1336" s="196" t="s">
        <v>1227</v>
      </c>
      <c r="C1336" s="197" t="s">
        <v>4590</v>
      </c>
      <c r="D1336" s="197" t="s">
        <v>2310</v>
      </c>
      <c r="E1336" s="197" t="s">
        <v>2292</v>
      </c>
      <c r="F1336" s="197" t="s">
        <v>2289</v>
      </c>
      <c r="G1336" s="197" t="s">
        <v>2289</v>
      </c>
      <c r="H1336" s="202" t="s">
        <v>4630</v>
      </c>
      <c r="I1336" s="203" t="s">
        <v>4631</v>
      </c>
      <c r="J1336" s="204"/>
      <c r="K1336" s="204"/>
      <c r="L1336" s="197"/>
      <c r="M1336" s="197"/>
      <c r="N1336" s="197"/>
      <c r="O1336" s="227"/>
    </row>
    <row r="1337" spans="2:15" x14ac:dyDescent="0.2">
      <c r="B1337" s="196" t="s">
        <v>1227</v>
      </c>
      <c r="C1337" s="197" t="s">
        <v>4590</v>
      </c>
      <c r="D1337" s="197" t="s">
        <v>2310</v>
      </c>
      <c r="E1337" s="197" t="s">
        <v>2292</v>
      </c>
      <c r="F1337" s="197" t="s">
        <v>2292</v>
      </c>
      <c r="G1337" s="197" t="s">
        <v>2289</v>
      </c>
      <c r="H1337" s="202" t="s">
        <v>4632</v>
      </c>
      <c r="I1337" s="203" t="s">
        <v>4631</v>
      </c>
      <c r="J1337" s="204"/>
      <c r="K1337" s="204"/>
      <c r="L1337" s="197"/>
      <c r="M1337" s="197"/>
      <c r="N1337" s="197"/>
      <c r="O1337" s="227"/>
    </row>
    <row r="1338" spans="2:15" x14ac:dyDescent="0.2">
      <c r="B1338" s="196" t="s">
        <v>1227</v>
      </c>
      <c r="C1338" s="197" t="s">
        <v>4590</v>
      </c>
      <c r="D1338" s="197" t="s">
        <v>2310</v>
      </c>
      <c r="E1338" s="197" t="s">
        <v>2292</v>
      </c>
      <c r="F1338" s="197" t="s">
        <v>2292</v>
      </c>
      <c r="G1338" s="197" t="s">
        <v>2292</v>
      </c>
      <c r="H1338" s="202" t="s">
        <v>4633</v>
      </c>
      <c r="I1338" s="203" t="s">
        <v>4631</v>
      </c>
      <c r="J1338" s="204">
        <v>140085.35999999999</v>
      </c>
      <c r="K1338" s="204">
        <v>0</v>
      </c>
      <c r="L1338" s="197">
        <v>140085.35999999999</v>
      </c>
      <c r="M1338" s="197"/>
      <c r="N1338" s="197"/>
      <c r="O1338" s="227"/>
    </row>
    <row r="1339" spans="2:15" ht="13.5" thickBot="1" x14ac:dyDescent="0.25">
      <c r="B1339" s="205" t="s">
        <v>1229</v>
      </c>
      <c r="C1339" s="206" t="s">
        <v>4590</v>
      </c>
      <c r="D1339" s="206" t="s">
        <v>2310</v>
      </c>
      <c r="E1339" s="206" t="s">
        <v>2310</v>
      </c>
      <c r="F1339" s="206" t="s">
        <v>2289</v>
      </c>
      <c r="G1339" s="206" t="s">
        <v>2289</v>
      </c>
      <c r="H1339" s="207" t="s">
        <v>4634</v>
      </c>
      <c r="I1339" s="208" t="s">
        <v>4635</v>
      </c>
      <c r="J1339" s="209"/>
      <c r="K1339" s="209"/>
      <c r="L1339" s="206"/>
      <c r="M1339" s="206"/>
      <c r="N1339" s="206"/>
      <c r="O1339" s="228"/>
    </row>
    <row r="1340" spans="2:15" x14ac:dyDescent="0.2">
      <c r="B1340" s="210" t="s">
        <v>1229</v>
      </c>
      <c r="C1340" s="195" t="s">
        <v>4590</v>
      </c>
      <c r="D1340" s="195" t="s">
        <v>2310</v>
      </c>
      <c r="E1340" s="195" t="s">
        <v>2310</v>
      </c>
      <c r="F1340" s="195" t="s">
        <v>2292</v>
      </c>
      <c r="G1340" s="195" t="s">
        <v>2289</v>
      </c>
      <c r="H1340" s="210" t="s">
        <v>4636</v>
      </c>
      <c r="I1340" s="229" t="s">
        <v>4635</v>
      </c>
    </row>
    <row r="1341" spans="2:15" x14ac:dyDescent="0.2">
      <c r="B1341" s="210" t="s">
        <v>1229</v>
      </c>
      <c r="C1341" s="195" t="s">
        <v>4590</v>
      </c>
      <c r="D1341" s="195" t="s">
        <v>2310</v>
      </c>
      <c r="E1341" s="195" t="s">
        <v>2310</v>
      </c>
      <c r="F1341" s="195" t="s">
        <v>2292</v>
      </c>
      <c r="G1341" s="195" t="s">
        <v>2292</v>
      </c>
      <c r="H1341" s="210" t="s">
        <v>4637</v>
      </c>
      <c r="I1341" s="229" t="s">
        <v>4635</v>
      </c>
      <c r="J1341" s="211">
        <v>48461.9</v>
      </c>
      <c r="K1341" s="211">
        <v>0</v>
      </c>
      <c r="L1341" s="195">
        <v>48461.9</v>
      </c>
    </row>
    <row r="1342" spans="2:15" x14ac:dyDescent="0.2">
      <c r="B1342" s="210" t="s">
        <v>1231</v>
      </c>
      <c r="C1342" s="195" t="s">
        <v>4590</v>
      </c>
      <c r="D1342" s="195" t="s">
        <v>2301</v>
      </c>
      <c r="E1342" s="195" t="s">
        <v>2289</v>
      </c>
      <c r="F1342" s="195" t="s">
        <v>2289</v>
      </c>
      <c r="G1342" s="195" t="s">
        <v>2289</v>
      </c>
      <c r="H1342" s="210" t="s">
        <v>4638</v>
      </c>
      <c r="I1342" s="229" t="s">
        <v>4639</v>
      </c>
    </row>
    <row r="1343" spans="2:15" x14ac:dyDescent="0.2">
      <c r="B1343" s="210" t="s">
        <v>1231</v>
      </c>
      <c r="C1343" s="195" t="s">
        <v>4590</v>
      </c>
      <c r="D1343" s="195" t="s">
        <v>2301</v>
      </c>
      <c r="E1343" s="195" t="s">
        <v>2292</v>
      </c>
      <c r="F1343" s="195" t="s">
        <v>2289</v>
      </c>
      <c r="G1343" s="195" t="s">
        <v>2289</v>
      </c>
      <c r="H1343" s="210" t="s">
        <v>4640</v>
      </c>
      <c r="I1343" s="229" t="s">
        <v>4639</v>
      </c>
    </row>
    <row r="1344" spans="2:15" x14ac:dyDescent="0.2">
      <c r="B1344" s="210" t="s">
        <v>1231</v>
      </c>
      <c r="C1344" s="195" t="s">
        <v>4590</v>
      </c>
      <c r="D1344" s="195" t="s">
        <v>2301</v>
      </c>
      <c r="E1344" s="195" t="s">
        <v>2292</v>
      </c>
      <c r="F1344" s="195" t="s">
        <v>2292</v>
      </c>
      <c r="G1344" s="195" t="s">
        <v>2289</v>
      </c>
      <c r="H1344" s="210" t="s">
        <v>4641</v>
      </c>
      <c r="I1344" s="229" t="s">
        <v>4639</v>
      </c>
    </row>
    <row r="1345" spans="2:12" x14ac:dyDescent="0.2">
      <c r="B1345" s="210" t="s">
        <v>1231</v>
      </c>
      <c r="C1345" s="195" t="s">
        <v>4590</v>
      </c>
      <c r="D1345" s="195" t="s">
        <v>2301</v>
      </c>
      <c r="E1345" s="195" t="s">
        <v>2292</v>
      </c>
      <c r="F1345" s="195" t="s">
        <v>2292</v>
      </c>
      <c r="G1345" s="195" t="s">
        <v>2292</v>
      </c>
      <c r="H1345" s="210" t="s">
        <v>4642</v>
      </c>
      <c r="I1345" s="229" t="s">
        <v>4639</v>
      </c>
      <c r="J1345" s="211">
        <v>0</v>
      </c>
      <c r="K1345" s="211">
        <v>0</v>
      </c>
      <c r="L1345" s="195">
        <v>0</v>
      </c>
    </row>
    <row r="1346" spans="2:12" x14ac:dyDescent="0.2">
      <c r="J1346" s="211">
        <v>429332600.50999993</v>
      </c>
      <c r="K1346" s="211">
        <v>429357396.49999988</v>
      </c>
      <c r="L1346" s="195">
        <v>-24795.990000026184</v>
      </c>
    </row>
  </sheetData>
  <autoFilter ref="B1:O1346" xr:uid="{00000000-0009-0000-0000-000004000000}">
    <filterColumn colId="1" showButton="0"/>
    <filterColumn colId="2" showButton="0"/>
    <filterColumn colId="3" showButton="0"/>
    <filterColumn colId="4" showButton="0"/>
  </autoFilter>
  <mergeCells count="1">
    <mergeCell ref="C1:G1"/>
  </mergeCells>
  <printOptions horizontalCentered="1"/>
  <pageMargins left="0.47244094488188981" right="0.39370078740157483" top="0.59055118110236227" bottom="0.39370078740157483" header="0" footer="0.19685039370078741"/>
  <pageSetup paperSize="9" scale="59" fitToHeight="100" orientation="landscape" r:id="rId1"/>
  <headerFooter alignWithMargins="0">
    <oddHeader>&amp;C&amp;A</oddHeader>
    <oddFooter>&amp;C&amp;"Times New Roman,Corsivo"&amp;P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tabColor rgb="FF92D050"/>
    <pageSetUpPr fitToPage="1"/>
  </sheetPr>
  <dimension ref="A1:M473"/>
  <sheetViews>
    <sheetView showGridLines="0" zoomScaleNormal="100" workbookViewId="0">
      <selection sqref="A1:A2"/>
    </sheetView>
  </sheetViews>
  <sheetFormatPr defaultColWidth="8.7109375" defaultRowHeight="12" x14ac:dyDescent="0.2"/>
  <cols>
    <col min="1" max="1" width="17.28515625" style="96" customWidth="1"/>
    <col min="2" max="2" width="10.5703125" style="96" hidden="1" customWidth="1"/>
    <col min="3" max="3" width="52.5703125" style="96" hidden="1" customWidth="1"/>
    <col min="4" max="4" width="56.85546875" style="114" customWidth="1"/>
    <col min="5" max="5" width="11.5703125" style="115" bestFit="1" customWidth="1"/>
    <col min="6" max="6" width="7.140625" style="115" bestFit="1" customWidth="1"/>
    <col min="7" max="7" width="10.85546875" style="115" customWidth="1"/>
    <col min="8" max="8" width="6.28515625" style="115" customWidth="1"/>
    <col min="9" max="9" width="7.140625" style="115" bestFit="1" customWidth="1"/>
    <col min="10" max="11" width="10.7109375" style="115" customWidth="1"/>
    <col min="12" max="12" width="8.42578125" style="115" customWidth="1"/>
    <col min="13" max="13" width="20.5703125" style="114" customWidth="1"/>
    <col min="14" max="16384" width="8.7109375" style="96"/>
  </cols>
  <sheetData>
    <row r="1" spans="1:13" ht="15" customHeight="1" x14ac:dyDescent="0.2">
      <c r="A1" s="300" t="s">
        <v>504</v>
      </c>
      <c r="B1" s="302" t="s">
        <v>505</v>
      </c>
      <c r="C1" s="303"/>
      <c r="D1" s="306" t="s">
        <v>1375</v>
      </c>
      <c r="E1" s="308" t="s">
        <v>5</v>
      </c>
      <c r="F1" s="309"/>
      <c r="G1" s="309"/>
      <c r="H1" s="310"/>
      <c r="I1" s="311" t="s">
        <v>6</v>
      </c>
      <c r="J1" s="312" t="s">
        <v>1376</v>
      </c>
      <c r="K1" s="299" t="s">
        <v>1377</v>
      </c>
      <c r="L1" s="320" t="s">
        <v>1378</v>
      </c>
      <c r="M1" s="321" t="s">
        <v>1379</v>
      </c>
    </row>
    <row r="2" spans="1:13" ht="36" x14ac:dyDescent="0.2">
      <c r="A2" s="301"/>
      <c r="B2" s="304"/>
      <c r="C2" s="305"/>
      <c r="D2" s="307"/>
      <c r="E2" s="97" t="s">
        <v>1380</v>
      </c>
      <c r="F2" s="97" t="s">
        <v>1381</v>
      </c>
      <c r="G2" s="97" t="s">
        <v>1382</v>
      </c>
      <c r="H2" s="97" t="s">
        <v>14</v>
      </c>
      <c r="I2" s="311"/>
      <c r="J2" s="312"/>
      <c r="K2" s="299"/>
      <c r="L2" s="320"/>
      <c r="M2" s="321"/>
    </row>
    <row r="3" spans="1:13" x14ac:dyDescent="0.2">
      <c r="A3" s="98" t="s">
        <v>506</v>
      </c>
      <c r="B3" s="98" t="s">
        <v>1383</v>
      </c>
      <c r="C3" s="98" t="s">
        <v>1242</v>
      </c>
      <c r="D3" s="99" t="s">
        <v>507</v>
      </c>
      <c r="E3" s="100"/>
      <c r="F3" s="100"/>
      <c r="G3" s="100"/>
      <c r="H3" s="100"/>
      <c r="I3" s="100"/>
      <c r="J3" s="100"/>
      <c r="K3" s="100" t="s">
        <v>1384</v>
      </c>
      <c r="L3" s="101"/>
      <c r="M3" s="99"/>
    </row>
    <row r="4" spans="1:13" x14ac:dyDescent="0.2">
      <c r="A4" s="98" t="s">
        <v>508</v>
      </c>
      <c r="B4" s="98" t="s">
        <v>1385</v>
      </c>
      <c r="C4" s="98" t="s">
        <v>1242</v>
      </c>
      <c r="D4" s="99" t="s">
        <v>2173</v>
      </c>
      <c r="E4" s="100"/>
      <c r="F4" s="100"/>
      <c r="G4" s="100"/>
      <c r="H4" s="100"/>
      <c r="I4" s="100"/>
      <c r="J4" s="100"/>
      <c r="K4" s="100" t="s">
        <v>1384</v>
      </c>
      <c r="L4" s="101"/>
      <c r="M4" s="99"/>
    </row>
    <row r="5" spans="1:13" ht="60" x14ac:dyDescent="0.2">
      <c r="A5" s="102" t="s">
        <v>202</v>
      </c>
      <c r="B5" s="98" t="s">
        <v>1386</v>
      </c>
      <c r="C5" s="98" t="s">
        <v>111</v>
      </c>
      <c r="D5" s="103" t="s">
        <v>509</v>
      </c>
      <c r="E5" s="104" t="s">
        <v>1384</v>
      </c>
      <c r="F5" s="104" t="s">
        <v>1384</v>
      </c>
      <c r="G5" s="104" t="s">
        <v>1384</v>
      </c>
      <c r="H5" s="104"/>
      <c r="I5" s="104" t="s">
        <v>1384</v>
      </c>
      <c r="J5" s="104"/>
      <c r="K5" s="104" t="s">
        <v>1384</v>
      </c>
      <c r="L5" s="105" t="s">
        <v>1384</v>
      </c>
      <c r="M5" s="106" t="s">
        <v>1387</v>
      </c>
    </row>
    <row r="6" spans="1:13" x14ac:dyDescent="0.2">
      <c r="A6" s="125" t="s">
        <v>510</v>
      </c>
      <c r="B6" s="110" t="s">
        <v>1320</v>
      </c>
      <c r="C6" s="110" t="s">
        <v>510</v>
      </c>
      <c r="D6" s="126" t="s">
        <v>1320</v>
      </c>
      <c r="E6" s="104"/>
      <c r="F6" s="104"/>
      <c r="G6" s="104"/>
      <c r="H6" s="104"/>
      <c r="I6" s="104"/>
      <c r="J6" s="104"/>
      <c r="K6" s="104"/>
      <c r="L6" s="105"/>
      <c r="M6" s="106"/>
    </row>
    <row r="7" spans="1:13" x14ac:dyDescent="0.2">
      <c r="A7" s="125" t="s">
        <v>1321</v>
      </c>
      <c r="B7" s="110" t="s">
        <v>1322</v>
      </c>
      <c r="C7" s="110" t="s">
        <v>1321</v>
      </c>
      <c r="D7" s="126" t="s">
        <v>1322</v>
      </c>
      <c r="E7" s="104"/>
      <c r="F7" s="104"/>
      <c r="G7" s="104"/>
      <c r="H7" s="104"/>
      <c r="I7" s="104"/>
      <c r="J7" s="104"/>
      <c r="K7" s="104"/>
      <c r="L7" s="105"/>
      <c r="M7" s="106"/>
    </row>
    <row r="8" spans="1:13" ht="24" x14ac:dyDescent="0.2">
      <c r="A8" s="98" t="s">
        <v>1980</v>
      </c>
      <c r="B8" s="98" t="s">
        <v>1388</v>
      </c>
      <c r="C8" s="98" t="s">
        <v>1242</v>
      </c>
      <c r="D8" s="99" t="s">
        <v>511</v>
      </c>
      <c r="E8" s="100" t="s">
        <v>1384</v>
      </c>
      <c r="F8" s="100" t="s">
        <v>1384</v>
      </c>
      <c r="G8" s="100" t="s">
        <v>1384</v>
      </c>
      <c r="H8" s="100"/>
      <c r="I8" s="100"/>
      <c r="J8" s="100"/>
      <c r="K8" s="100"/>
      <c r="L8" s="101" t="s">
        <v>1384</v>
      </c>
      <c r="M8" s="99"/>
    </row>
    <row r="9" spans="1:13" x14ac:dyDescent="0.2">
      <c r="A9" s="98" t="s">
        <v>512</v>
      </c>
      <c r="B9" s="98" t="s">
        <v>1389</v>
      </c>
      <c r="C9" s="98" t="s">
        <v>1390</v>
      </c>
      <c r="D9" s="99" t="s">
        <v>513</v>
      </c>
      <c r="E9" s="100" t="s">
        <v>1384</v>
      </c>
      <c r="F9" s="100" t="s">
        <v>1384</v>
      </c>
      <c r="G9" s="100" t="s">
        <v>1384</v>
      </c>
      <c r="H9" s="100"/>
      <c r="I9" s="100" t="s">
        <v>1384</v>
      </c>
      <c r="J9" s="100"/>
      <c r="K9" s="100"/>
      <c r="L9" s="101" t="s">
        <v>1384</v>
      </c>
      <c r="M9" s="99"/>
    </row>
    <row r="10" spans="1:13" x14ac:dyDescent="0.2">
      <c r="A10" s="98" t="s">
        <v>514</v>
      </c>
      <c r="B10" s="98" t="s">
        <v>1391</v>
      </c>
      <c r="C10" s="98" t="s">
        <v>117</v>
      </c>
      <c r="D10" s="99" t="s">
        <v>515</v>
      </c>
      <c r="E10" s="100" t="s">
        <v>1384</v>
      </c>
      <c r="F10" s="100" t="s">
        <v>1384</v>
      </c>
      <c r="G10" s="100" t="s">
        <v>1384</v>
      </c>
      <c r="H10" s="100"/>
      <c r="I10" s="100" t="s">
        <v>1384</v>
      </c>
      <c r="J10" s="100"/>
      <c r="K10" s="100"/>
      <c r="L10" s="101" t="s">
        <v>1384</v>
      </c>
      <c r="M10" s="99"/>
    </row>
    <row r="11" spans="1:13" ht="24" x14ac:dyDescent="0.2">
      <c r="A11" s="98" t="s">
        <v>516</v>
      </c>
      <c r="B11" s="98" t="s">
        <v>1392</v>
      </c>
      <c r="C11" s="98" t="s">
        <v>135</v>
      </c>
      <c r="D11" s="99" t="s">
        <v>1393</v>
      </c>
      <c r="E11" s="100" t="s">
        <v>1384</v>
      </c>
      <c r="F11" s="100" t="s">
        <v>1384</v>
      </c>
      <c r="G11" s="100" t="s">
        <v>1384</v>
      </c>
      <c r="H11" s="100"/>
      <c r="I11" s="100" t="s">
        <v>1384</v>
      </c>
      <c r="J11" s="100"/>
      <c r="K11" s="100"/>
      <c r="L11" s="101" t="s">
        <v>1384</v>
      </c>
      <c r="M11" s="99"/>
    </row>
    <row r="12" spans="1:13" ht="24" x14ac:dyDescent="0.2">
      <c r="A12" s="98" t="s">
        <v>119</v>
      </c>
      <c r="B12" s="98" t="s">
        <v>1394</v>
      </c>
      <c r="C12" s="98" t="s">
        <v>120</v>
      </c>
      <c r="D12" s="99" t="s">
        <v>1395</v>
      </c>
      <c r="E12" s="100" t="s">
        <v>1384</v>
      </c>
      <c r="F12" s="100" t="s">
        <v>1384</v>
      </c>
      <c r="G12" s="100" t="s">
        <v>1384</v>
      </c>
      <c r="H12" s="100"/>
      <c r="I12" s="100" t="s">
        <v>1384</v>
      </c>
      <c r="J12" s="100"/>
      <c r="K12" s="100"/>
      <c r="L12" s="101" t="s">
        <v>1384</v>
      </c>
      <c r="M12" s="99"/>
    </row>
    <row r="13" spans="1:13" x14ac:dyDescent="0.2">
      <c r="A13" s="98" t="s">
        <v>519</v>
      </c>
      <c r="B13" s="98" t="s">
        <v>1396</v>
      </c>
      <c r="C13" s="98" t="s">
        <v>135</v>
      </c>
      <c r="D13" s="99" t="s">
        <v>520</v>
      </c>
      <c r="E13" s="100" t="s">
        <v>1384</v>
      </c>
      <c r="F13" s="100" t="s">
        <v>1384</v>
      </c>
      <c r="G13" s="100" t="s">
        <v>1384</v>
      </c>
      <c r="H13" s="100"/>
      <c r="I13" s="100" t="s">
        <v>1384</v>
      </c>
      <c r="J13" s="100"/>
      <c r="K13" s="100"/>
      <c r="L13" s="101" t="s">
        <v>1384</v>
      </c>
      <c r="M13" s="99"/>
    </row>
    <row r="14" spans="1:13" ht="24" x14ac:dyDescent="0.2">
      <c r="A14" s="98" t="s">
        <v>522</v>
      </c>
      <c r="B14" s="98" t="s">
        <v>1397</v>
      </c>
      <c r="C14" s="98" t="s">
        <v>147</v>
      </c>
      <c r="D14" s="99" t="s">
        <v>523</v>
      </c>
      <c r="E14" s="100" t="s">
        <v>1384</v>
      </c>
      <c r="F14" s="100" t="s">
        <v>1384</v>
      </c>
      <c r="G14" s="100" t="s">
        <v>1384</v>
      </c>
      <c r="H14" s="100"/>
      <c r="I14" s="100" t="s">
        <v>1384</v>
      </c>
      <c r="J14" s="100"/>
      <c r="K14" s="100"/>
      <c r="L14" s="101" t="s">
        <v>1384</v>
      </c>
      <c r="M14" s="99"/>
    </row>
    <row r="15" spans="1:13" ht="24" x14ac:dyDescent="0.2">
      <c r="A15" s="98" t="s">
        <v>524</v>
      </c>
      <c r="B15" s="98" t="s">
        <v>1398</v>
      </c>
      <c r="C15" s="98" t="s">
        <v>147</v>
      </c>
      <c r="D15" s="99" t="s">
        <v>525</v>
      </c>
      <c r="E15" s="100"/>
      <c r="F15" s="100"/>
      <c r="G15" s="100"/>
      <c r="H15" s="100"/>
      <c r="I15" s="100"/>
      <c r="J15" s="100"/>
      <c r="K15" s="100" t="s">
        <v>1384</v>
      </c>
      <c r="L15" s="101" t="s">
        <v>1384</v>
      </c>
      <c r="M15" s="99"/>
    </row>
    <row r="16" spans="1:13" x14ac:dyDescent="0.2">
      <c r="A16" s="98" t="s">
        <v>526</v>
      </c>
      <c r="B16" s="98" t="s">
        <v>1399</v>
      </c>
      <c r="C16" s="98" t="s">
        <v>150</v>
      </c>
      <c r="D16" s="99" t="s">
        <v>527</v>
      </c>
      <c r="E16" s="100"/>
      <c r="F16" s="100"/>
      <c r="G16" s="100"/>
      <c r="H16" s="100"/>
      <c r="I16" s="100"/>
      <c r="J16" s="100"/>
      <c r="K16" s="100" t="s">
        <v>1384</v>
      </c>
      <c r="L16" s="101" t="s">
        <v>1384</v>
      </c>
      <c r="M16" s="99"/>
    </row>
    <row r="17" spans="1:13" x14ac:dyDescent="0.2">
      <c r="A17" s="98" t="s">
        <v>528</v>
      </c>
      <c r="B17" s="98" t="s">
        <v>1400</v>
      </c>
      <c r="C17" s="98" t="s">
        <v>150</v>
      </c>
      <c r="D17" s="99" t="s">
        <v>529</v>
      </c>
      <c r="E17" s="100" t="s">
        <v>1384</v>
      </c>
      <c r="F17" s="100" t="s">
        <v>1384</v>
      </c>
      <c r="G17" s="100" t="s">
        <v>1384</v>
      </c>
      <c r="H17" s="100"/>
      <c r="I17" s="100" t="s">
        <v>1384</v>
      </c>
      <c r="J17" s="100"/>
      <c r="K17" s="100"/>
      <c r="L17" s="101" t="s">
        <v>1384</v>
      </c>
      <c r="M17" s="99"/>
    </row>
    <row r="18" spans="1:13" x14ac:dyDescent="0.2">
      <c r="A18" s="98" t="s">
        <v>530</v>
      </c>
      <c r="B18" s="98" t="s">
        <v>1401</v>
      </c>
      <c r="C18" s="98" t="s">
        <v>150</v>
      </c>
      <c r="D18" s="99" t="s">
        <v>531</v>
      </c>
      <c r="E18" s="100"/>
      <c r="F18" s="100"/>
      <c r="G18" s="100"/>
      <c r="H18" s="100"/>
      <c r="I18" s="100" t="s">
        <v>1384</v>
      </c>
      <c r="J18" s="100"/>
      <c r="K18" s="100"/>
      <c r="L18" s="101" t="s">
        <v>1384</v>
      </c>
      <c r="M18" s="99"/>
    </row>
    <row r="19" spans="1:13" x14ac:dyDescent="0.2">
      <c r="A19" s="98" t="s">
        <v>532</v>
      </c>
      <c r="B19" s="98" t="s">
        <v>1402</v>
      </c>
      <c r="C19" s="98" t="s">
        <v>150</v>
      </c>
      <c r="D19" s="99" t="s">
        <v>533</v>
      </c>
      <c r="E19" s="100"/>
      <c r="F19" s="100"/>
      <c r="G19" s="100"/>
      <c r="H19" s="100"/>
      <c r="I19" s="100"/>
      <c r="J19" s="100"/>
      <c r="K19" s="100" t="s">
        <v>1384</v>
      </c>
      <c r="L19" s="101" t="s">
        <v>1384</v>
      </c>
      <c r="M19" s="99"/>
    </row>
    <row r="20" spans="1:13" ht="36" x14ac:dyDescent="0.2">
      <c r="A20" s="127" t="s">
        <v>1988</v>
      </c>
      <c r="B20" s="110" t="s">
        <v>1989</v>
      </c>
      <c r="C20" s="110" t="s">
        <v>1988</v>
      </c>
      <c r="D20" s="111" t="s">
        <v>1989</v>
      </c>
      <c r="E20" s="100"/>
      <c r="F20" s="100"/>
      <c r="G20" s="100"/>
      <c r="H20" s="100"/>
      <c r="I20" s="100"/>
      <c r="J20" s="100"/>
      <c r="K20" s="100"/>
      <c r="L20" s="101"/>
      <c r="M20" s="99"/>
    </row>
    <row r="21" spans="1:13" x14ac:dyDescent="0.2">
      <c r="A21" s="98" t="s">
        <v>534</v>
      </c>
      <c r="B21" s="98" t="s">
        <v>1403</v>
      </c>
      <c r="C21" s="98" t="s">
        <v>123</v>
      </c>
      <c r="D21" s="99" t="s">
        <v>535</v>
      </c>
      <c r="E21" s="100" t="s">
        <v>1384</v>
      </c>
      <c r="F21" s="100" t="s">
        <v>1384</v>
      </c>
      <c r="G21" s="100" t="s">
        <v>1384</v>
      </c>
      <c r="H21" s="100"/>
      <c r="I21" s="100" t="s">
        <v>1384</v>
      </c>
      <c r="J21" s="100"/>
      <c r="K21" s="100"/>
      <c r="L21" s="101" t="s">
        <v>1384</v>
      </c>
      <c r="M21" s="99"/>
    </row>
    <row r="22" spans="1:13" x14ac:dyDescent="0.2">
      <c r="A22" s="98" t="s">
        <v>536</v>
      </c>
      <c r="B22" s="98" t="s">
        <v>1404</v>
      </c>
      <c r="C22" s="98" t="s">
        <v>123</v>
      </c>
      <c r="D22" s="99" t="s">
        <v>537</v>
      </c>
      <c r="E22" s="100" t="s">
        <v>1384</v>
      </c>
      <c r="F22" s="100" t="s">
        <v>1384</v>
      </c>
      <c r="G22" s="100" t="s">
        <v>1384</v>
      </c>
      <c r="H22" s="100"/>
      <c r="I22" s="100" t="s">
        <v>1384</v>
      </c>
      <c r="J22" s="100"/>
      <c r="K22" s="100"/>
      <c r="L22" s="101" t="s">
        <v>1384</v>
      </c>
      <c r="M22" s="99"/>
    </row>
    <row r="23" spans="1:13" x14ac:dyDescent="0.2">
      <c r="A23" s="98" t="s">
        <v>125</v>
      </c>
      <c r="B23" s="98" t="s">
        <v>1405</v>
      </c>
      <c r="C23" s="98" t="s">
        <v>126</v>
      </c>
      <c r="D23" s="99" t="s">
        <v>538</v>
      </c>
      <c r="E23" s="100" t="s">
        <v>1384</v>
      </c>
      <c r="F23" s="100" t="s">
        <v>1384</v>
      </c>
      <c r="G23" s="100" t="s">
        <v>1384</v>
      </c>
      <c r="H23" s="100"/>
      <c r="I23" s="100" t="s">
        <v>1384</v>
      </c>
      <c r="J23" s="100"/>
      <c r="K23" s="100"/>
      <c r="L23" s="101" t="s">
        <v>1384</v>
      </c>
      <c r="M23" s="99"/>
    </row>
    <row r="24" spans="1:13" x14ac:dyDescent="0.2">
      <c r="A24" s="98" t="s">
        <v>539</v>
      </c>
      <c r="B24" s="98" t="s">
        <v>1406</v>
      </c>
      <c r="C24" s="98" t="s">
        <v>153</v>
      </c>
      <c r="D24" s="99" t="s">
        <v>540</v>
      </c>
      <c r="E24" s="100" t="s">
        <v>1384</v>
      </c>
      <c r="F24" s="100" t="s">
        <v>1384</v>
      </c>
      <c r="G24" s="100" t="s">
        <v>1384</v>
      </c>
      <c r="H24" s="100"/>
      <c r="I24" s="100" t="s">
        <v>1384</v>
      </c>
      <c r="J24" s="100"/>
      <c r="K24" s="100"/>
      <c r="L24" s="101" t="s">
        <v>1384</v>
      </c>
      <c r="M24" s="99"/>
    </row>
    <row r="25" spans="1:13" x14ac:dyDescent="0.2">
      <c r="A25" s="98" t="s">
        <v>541</v>
      </c>
      <c r="B25" s="98" t="s">
        <v>1407</v>
      </c>
      <c r="C25" s="98" t="s">
        <v>153</v>
      </c>
      <c r="D25" s="99" t="s">
        <v>542</v>
      </c>
      <c r="E25" s="100" t="s">
        <v>1384</v>
      </c>
      <c r="F25" s="100" t="s">
        <v>1384</v>
      </c>
      <c r="G25" s="100" t="s">
        <v>1384</v>
      </c>
      <c r="H25" s="100"/>
      <c r="I25" s="100" t="s">
        <v>1384</v>
      </c>
      <c r="J25" s="100"/>
      <c r="K25" s="100"/>
      <c r="L25" s="101" t="s">
        <v>1384</v>
      </c>
      <c r="M25" s="99"/>
    </row>
    <row r="26" spans="1:13" ht="24" x14ac:dyDescent="0.2">
      <c r="A26" s="102" t="s">
        <v>543</v>
      </c>
      <c r="B26" s="98" t="s">
        <v>1408</v>
      </c>
      <c r="C26" s="98" t="s">
        <v>138</v>
      </c>
      <c r="D26" s="103" t="s">
        <v>544</v>
      </c>
      <c r="E26" s="104" t="s">
        <v>1384</v>
      </c>
      <c r="F26" s="104" t="s">
        <v>1384</v>
      </c>
      <c r="G26" s="104" t="s">
        <v>1384</v>
      </c>
      <c r="H26" s="104" t="s">
        <v>1384</v>
      </c>
      <c r="I26" s="104" t="s">
        <v>1384</v>
      </c>
      <c r="J26" s="104" t="s">
        <v>1384</v>
      </c>
      <c r="K26" s="104" t="s">
        <v>1384</v>
      </c>
      <c r="L26" s="105" t="s">
        <v>1384</v>
      </c>
      <c r="M26" s="99"/>
    </row>
    <row r="27" spans="1:13" ht="24" x14ac:dyDescent="0.2">
      <c r="A27" s="102" t="s">
        <v>545</v>
      </c>
      <c r="B27" s="98" t="s">
        <v>1409</v>
      </c>
      <c r="C27" s="98" t="s">
        <v>138</v>
      </c>
      <c r="D27" s="103" t="s">
        <v>546</v>
      </c>
      <c r="E27" s="104" t="s">
        <v>1384</v>
      </c>
      <c r="F27" s="104" t="s">
        <v>1384</v>
      </c>
      <c r="G27" s="104" t="s">
        <v>1384</v>
      </c>
      <c r="H27" s="104" t="s">
        <v>1384</v>
      </c>
      <c r="I27" s="104" t="s">
        <v>1384</v>
      </c>
      <c r="J27" s="104" t="s">
        <v>1384</v>
      </c>
      <c r="K27" s="104" t="s">
        <v>1384</v>
      </c>
      <c r="L27" s="105" t="s">
        <v>1384</v>
      </c>
      <c r="M27" s="99"/>
    </row>
    <row r="28" spans="1:13" ht="36" x14ac:dyDescent="0.2">
      <c r="A28" s="98" t="s">
        <v>547</v>
      </c>
      <c r="B28" s="98" t="s">
        <v>1410</v>
      </c>
      <c r="C28" s="98" t="s">
        <v>1242</v>
      </c>
      <c r="D28" s="99" t="s">
        <v>548</v>
      </c>
      <c r="E28" s="100"/>
      <c r="F28" s="100"/>
      <c r="G28" s="100"/>
      <c r="H28" s="100"/>
      <c r="I28" s="100"/>
      <c r="J28" s="100"/>
      <c r="K28" s="100" t="s">
        <v>1384</v>
      </c>
      <c r="L28" s="101" t="s">
        <v>1384</v>
      </c>
      <c r="M28" s="99"/>
    </row>
    <row r="29" spans="1:13" ht="24" x14ac:dyDescent="0.2">
      <c r="A29" s="98" t="s">
        <v>549</v>
      </c>
      <c r="B29" s="98" t="s">
        <v>1411</v>
      </c>
      <c r="C29" s="98" t="s">
        <v>1390</v>
      </c>
      <c r="D29" s="99" t="s">
        <v>550</v>
      </c>
      <c r="E29" s="100" t="s">
        <v>1384</v>
      </c>
      <c r="F29" s="100" t="s">
        <v>1384</v>
      </c>
      <c r="G29" s="100" t="s">
        <v>1384</v>
      </c>
      <c r="H29" s="100"/>
      <c r="I29" s="100" t="s">
        <v>1384</v>
      </c>
      <c r="J29" s="100"/>
      <c r="K29" s="100"/>
      <c r="L29" s="101" t="s">
        <v>1384</v>
      </c>
      <c r="M29" s="99"/>
    </row>
    <row r="30" spans="1:13" ht="24" x14ac:dyDescent="0.2">
      <c r="A30" s="98" t="s">
        <v>551</v>
      </c>
      <c r="B30" s="98" t="s">
        <v>1412</v>
      </c>
      <c r="C30" s="98" t="s">
        <v>117</v>
      </c>
      <c r="D30" s="99" t="s">
        <v>552</v>
      </c>
      <c r="E30" s="100" t="s">
        <v>1384</v>
      </c>
      <c r="F30" s="100" t="s">
        <v>1384</v>
      </c>
      <c r="G30" s="100" t="s">
        <v>1384</v>
      </c>
      <c r="H30" s="100"/>
      <c r="I30" s="100" t="s">
        <v>1384</v>
      </c>
      <c r="J30" s="100"/>
      <c r="K30" s="100"/>
      <c r="L30" s="101" t="s">
        <v>1384</v>
      </c>
      <c r="M30" s="99"/>
    </row>
    <row r="31" spans="1:13" ht="24" x14ac:dyDescent="0.2">
      <c r="A31" s="98" t="s">
        <v>553</v>
      </c>
      <c r="B31" s="98" t="s">
        <v>1413</v>
      </c>
      <c r="C31" s="98" t="s">
        <v>123</v>
      </c>
      <c r="D31" s="99" t="s">
        <v>554</v>
      </c>
      <c r="E31" s="100" t="s">
        <v>1384</v>
      </c>
      <c r="F31" s="100" t="s">
        <v>1384</v>
      </c>
      <c r="G31" s="100" t="s">
        <v>1384</v>
      </c>
      <c r="H31" s="100"/>
      <c r="I31" s="100" t="s">
        <v>1384</v>
      </c>
      <c r="J31" s="100"/>
      <c r="K31" s="100"/>
      <c r="L31" s="101" t="s">
        <v>1384</v>
      </c>
      <c r="M31" s="99"/>
    </row>
    <row r="32" spans="1:13" ht="24" x14ac:dyDescent="0.2">
      <c r="A32" s="98" t="s">
        <v>555</v>
      </c>
      <c r="B32" s="98" t="s">
        <v>1414</v>
      </c>
      <c r="C32" s="98" t="s">
        <v>153</v>
      </c>
      <c r="D32" s="99" t="s">
        <v>556</v>
      </c>
      <c r="E32" s="100" t="s">
        <v>1384</v>
      </c>
      <c r="F32" s="100" t="s">
        <v>1384</v>
      </c>
      <c r="G32" s="100" t="s">
        <v>1384</v>
      </c>
      <c r="H32" s="100"/>
      <c r="I32" s="100" t="s">
        <v>1384</v>
      </c>
      <c r="J32" s="100"/>
      <c r="K32" s="100"/>
      <c r="L32" s="101" t="s">
        <v>1384</v>
      </c>
      <c r="M32" s="99"/>
    </row>
    <row r="33" spans="1:13" x14ac:dyDescent="0.2">
      <c r="A33" s="98" t="s">
        <v>62</v>
      </c>
      <c r="B33" s="98" t="s">
        <v>1415</v>
      </c>
      <c r="C33" s="98" t="s">
        <v>1416</v>
      </c>
      <c r="D33" s="99" t="s">
        <v>557</v>
      </c>
      <c r="E33" s="100" t="s">
        <v>1384</v>
      </c>
      <c r="F33" s="100" t="s">
        <v>1384</v>
      </c>
      <c r="G33" s="100" t="s">
        <v>1384</v>
      </c>
      <c r="H33" s="100"/>
      <c r="I33" s="100"/>
      <c r="J33" s="100"/>
      <c r="K33" s="100"/>
      <c r="L33" s="101" t="s">
        <v>1384</v>
      </c>
      <c r="M33" s="99"/>
    </row>
    <row r="34" spans="1:13" ht="24" x14ac:dyDescent="0.2">
      <c r="A34" s="128" t="s">
        <v>1417</v>
      </c>
      <c r="B34" s="128" t="s">
        <v>1418</v>
      </c>
      <c r="C34" s="128" t="s">
        <v>1419</v>
      </c>
      <c r="D34" s="129" t="s">
        <v>1420</v>
      </c>
      <c r="E34" s="132" t="s">
        <v>1384</v>
      </c>
      <c r="F34" s="132" t="s">
        <v>1384</v>
      </c>
      <c r="G34" s="132" t="s">
        <v>1384</v>
      </c>
      <c r="H34" s="132"/>
      <c r="I34" s="132"/>
      <c r="J34" s="132"/>
      <c r="K34" s="132"/>
      <c r="L34" s="133" t="s">
        <v>1384</v>
      </c>
      <c r="M34" s="99"/>
    </row>
    <row r="35" spans="1:13" ht="24" x14ac:dyDescent="0.2">
      <c r="A35" s="128" t="s">
        <v>1421</v>
      </c>
      <c r="B35" s="128" t="s">
        <v>1422</v>
      </c>
      <c r="C35" s="128" t="s">
        <v>1423</v>
      </c>
      <c r="D35" s="129" t="s">
        <v>1424</v>
      </c>
      <c r="E35" s="132" t="s">
        <v>1384</v>
      </c>
      <c r="F35" s="132" t="s">
        <v>1384</v>
      </c>
      <c r="G35" s="132" t="s">
        <v>1384</v>
      </c>
      <c r="H35" s="132"/>
      <c r="I35" s="132"/>
      <c r="J35" s="132"/>
      <c r="K35" s="132"/>
      <c r="L35" s="133" t="s">
        <v>1384</v>
      </c>
      <c r="M35" s="99"/>
    </row>
    <row r="36" spans="1:13" x14ac:dyDescent="0.2">
      <c r="A36" s="98" t="s">
        <v>70</v>
      </c>
      <c r="B36" s="98" t="s">
        <v>1425</v>
      </c>
      <c r="C36" s="98" t="s">
        <v>1426</v>
      </c>
      <c r="D36" s="99" t="s">
        <v>558</v>
      </c>
      <c r="E36" s="100" t="s">
        <v>1384</v>
      </c>
      <c r="F36" s="100" t="s">
        <v>1384</v>
      </c>
      <c r="G36" s="100" t="s">
        <v>1384</v>
      </c>
      <c r="H36" s="100"/>
      <c r="I36" s="100" t="s">
        <v>1384</v>
      </c>
      <c r="J36" s="100"/>
      <c r="K36" s="100"/>
      <c r="L36" s="101" t="s">
        <v>1384</v>
      </c>
      <c r="M36" s="99"/>
    </row>
    <row r="37" spans="1:13" x14ac:dyDescent="0.2">
      <c r="A37" s="98" t="s">
        <v>78</v>
      </c>
      <c r="B37" s="98" t="s">
        <v>1427</v>
      </c>
      <c r="C37" s="98" t="s">
        <v>1428</v>
      </c>
      <c r="D37" s="99" t="s">
        <v>559</v>
      </c>
      <c r="E37" s="100" t="s">
        <v>1384</v>
      </c>
      <c r="F37" s="100" t="s">
        <v>1384</v>
      </c>
      <c r="G37" s="100" t="s">
        <v>1384</v>
      </c>
      <c r="H37" s="100"/>
      <c r="I37" s="100" t="s">
        <v>1384</v>
      </c>
      <c r="J37" s="100"/>
      <c r="K37" s="100"/>
      <c r="L37" s="101" t="s">
        <v>1384</v>
      </c>
      <c r="M37" s="99"/>
    </row>
    <row r="38" spans="1:13" ht="24" x14ac:dyDescent="0.2">
      <c r="A38" s="128" t="s">
        <v>1429</v>
      </c>
      <c r="B38" s="128" t="s">
        <v>1430</v>
      </c>
      <c r="C38" s="128" t="s">
        <v>1431</v>
      </c>
      <c r="D38" s="129" t="s">
        <v>1432</v>
      </c>
      <c r="E38" s="132" t="s">
        <v>1384</v>
      </c>
      <c r="F38" s="132" t="s">
        <v>1384</v>
      </c>
      <c r="G38" s="132" t="s">
        <v>1384</v>
      </c>
      <c r="H38" s="132"/>
      <c r="I38" s="132" t="s">
        <v>1384</v>
      </c>
      <c r="J38" s="132"/>
      <c r="K38" s="132"/>
      <c r="L38" s="133" t="s">
        <v>1384</v>
      </c>
      <c r="M38" s="99"/>
    </row>
    <row r="39" spans="1:13" x14ac:dyDescent="0.2">
      <c r="A39" s="98" t="s">
        <v>560</v>
      </c>
      <c r="B39" s="98" t="s">
        <v>1433</v>
      </c>
      <c r="C39" s="98" t="s">
        <v>106</v>
      </c>
      <c r="D39" s="99" t="s">
        <v>561</v>
      </c>
      <c r="E39" s="100"/>
      <c r="F39" s="100"/>
      <c r="G39" s="100"/>
      <c r="H39" s="100"/>
      <c r="I39" s="100" t="s">
        <v>1384</v>
      </c>
      <c r="J39" s="100"/>
      <c r="K39" s="100"/>
      <c r="L39" s="101" t="s">
        <v>1384</v>
      </c>
      <c r="M39" s="99"/>
    </row>
    <row r="40" spans="1:13" x14ac:dyDescent="0.2">
      <c r="A40" s="98" t="s">
        <v>88</v>
      </c>
      <c r="B40" s="98" t="s">
        <v>1434</v>
      </c>
      <c r="C40" s="98" t="s">
        <v>89</v>
      </c>
      <c r="D40" s="99" t="s">
        <v>562</v>
      </c>
      <c r="E40" s="100" t="s">
        <v>1384</v>
      </c>
      <c r="F40" s="100" t="s">
        <v>1384</v>
      </c>
      <c r="G40" s="100" t="s">
        <v>1384</v>
      </c>
      <c r="H40" s="100"/>
      <c r="I40" s="100" t="s">
        <v>1384</v>
      </c>
      <c r="J40" s="100"/>
      <c r="K40" s="100"/>
      <c r="L40" s="101" t="s">
        <v>1384</v>
      </c>
      <c r="M40" s="99"/>
    </row>
    <row r="41" spans="1:13" x14ac:dyDescent="0.2">
      <c r="A41" s="98" t="s">
        <v>563</v>
      </c>
      <c r="B41" s="98" t="s">
        <v>1435</v>
      </c>
      <c r="C41" s="98" t="s">
        <v>106</v>
      </c>
      <c r="D41" s="99" t="s">
        <v>564</v>
      </c>
      <c r="E41" s="100"/>
      <c r="F41" s="100"/>
      <c r="G41" s="100"/>
      <c r="H41" s="100"/>
      <c r="I41" s="100" t="s">
        <v>1384</v>
      </c>
      <c r="J41" s="100"/>
      <c r="K41" s="100"/>
      <c r="L41" s="101" t="s">
        <v>1384</v>
      </c>
      <c r="M41" s="99"/>
    </row>
    <row r="42" spans="1:13" x14ac:dyDescent="0.2">
      <c r="A42" s="98" t="s">
        <v>565</v>
      </c>
      <c r="B42" s="98" t="s">
        <v>1436</v>
      </c>
      <c r="C42" s="98" t="s">
        <v>106</v>
      </c>
      <c r="D42" s="99" t="s">
        <v>566</v>
      </c>
      <c r="E42" s="100"/>
      <c r="F42" s="100"/>
      <c r="G42" s="100"/>
      <c r="H42" s="100"/>
      <c r="I42" s="100" t="s">
        <v>1384</v>
      </c>
      <c r="J42" s="100"/>
      <c r="K42" s="100"/>
      <c r="L42" s="101" t="s">
        <v>1384</v>
      </c>
      <c r="M42" s="99"/>
    </row>
    <row r="43" spans="1:13" x14ac:dyDescent="0.2">
      <c r="A43" s="98" t="s">
        <v>567</v>
      </c>
      <c r="B43" s="98" t="s">
        <v>1437</v>
      </c>
      <c r="C43" s="98" t="s">
        <v>106</v>
      </c>
      <c r="D43" s="99" t="s">
        <v>568</v>
      </c>
      <c r="E43" s="100"/>
      <c r="F43" s="100"/>
      <c r="G43" s="100"/>
      <c r="H43" s="100"/>
      <c r="I43" s="100" t="s">
        <v>1384</v>
      </c>
      <c r="J43" s="100"/>
      <c r="K43" s="100"/>
      <c r="L43" s="101" t="s">
        <v>1384</v>
      </c>
      <c r="M43" s="99"/>
    </row>
    <row r="44" spans="1:13" x14ac:dyDescent="0.2">
      <c r="A44" s="98" t="s">
        <v>99</v>
      </c>
      <c r="B44" s="98" t="s">
        <v>1438</v>
      </c>
      <c r="C44" s="98" t="s">
        <v>100</v>
      </c>
      <c r="D44" s="99" t="s">
        <v>569</v>
      </c>
      <c r="E44" s="100"/>
      <c r="F44" s="100"/>
      <c r="G44" s="100"/>
      <c r="H44" s="100"/>
      <c r="I44" s="100" t="s">
        <v>1384</v>
      </c>
      <c r="J44" s="100"/>
      <c r="K44" s="100"/>
      <c r="L44" s="101" t="s">
        <v>1384</v>
      </c>
      <c r="M44" s="99"/>
    </row>
    <row r="45" spans="1:13" x14ac:dyDescent="0.2">
      <c r="A45" s="98" t="s">
        <v>570</v>
      </c>
      <c r="B45" s="98" t="s">
        <v>1439</v>
      </c>
      <c r="C45" s="98" t="s">
        <v>102</v>
      </c>
      <c r="D45" s="99" t="s">
        <v>571</v>
      </c>
      <c r="E45" s="100"/>
      <c r="F45" s="100"/>
      <c r="G45" s="100"/>
      <c r="H45" s="100"/>
      <c r="I45" s="100" t="s">
        <v>1384</v>
      </c>
      <c r="J45" s="100"/>
      <c r="K45" s="100"/>
      <c r="L45" s="101" t="s">
        <v>1384</v>
      </c>
      <c r="M45" s="99"/>
    </row>
    <row r="46" spans="1:13" x14ac:dyDescent="0.2">
      <c r="A46" s="98" t="s">
        <v>572</v>
      </c>
      <c r="B46" s="98" t="s">
        <v>1440</v>
      </c>
      <c r="C46" s="98" t="s">
        <v>102</v>
      </c>
      <c r="D46" s="99" t="s">
        <v>573</v>
      </c>
      <c r="E46" s="100"/>
      <c r="F46" s="100"/>
      <c r="G46" s="100"/>
      <c r="H46" s="100"/>
      <c r="I46" s="100" t="s">
        <v>1384</v>
      </c>
      <c r="J46" s="100"/>
      <c r="K46" s="100"/>
      <c r="L46" s="101" t="s">
        <v>1384</v>
      </c>
      <c r="M46" s="99"/>
    </row>
    <row r="47" spans="1:13" x14ac:dyDescent="0.2">
      <c r="A47" s="98" t="s">
        <v>574</v>
      </c>
      <c r="B47" s="98" t="s">
        <v>1441</v>
      </c>
      <c r="C47" s="98" t="s">
        <v>102</v>
      </c>
      <c r="D47" s="99" t="s">
        <v>575</v>
      </c>
      <c r="E47" s="100"/>
      <c r="F47" s="100"/>
      <c r="G47" s="100"/>
      <c r="H47" s="100"/>
      <c r="I47" s="100" t="s">
        <v>1384</v>
      </c>
      <c r="J47" s="100"/>
      <c r="K47" s="100"/>
      <c r="L47" s="101" t="s">
        <v>1384</v>
      </c>
      <c r="M47" s="99"/>
    </row>
    <row r="48" spans="1:13" x14ac:dyDescent="0.2">
      <c r="A48" s="98" t="s">
        <v>576</v>
      </c>
      <c r="B48" s="98" t="s">
        <v>1442</v>
      </c>
      <c r="C48" s="98" t="s">
        <v>102</v>
      </c>
      <c r="D48" s="99" t="s">
        <v>577</v>
      </c>
      <c r="E48" s="100" t="s">
        <v>1384</v>
      </c>
      <c r="F48" s="100" t="s">
        <v>1384</v>
      </c>
      <c r="G48" s="100" t="s">
        <v>1384</v>
      </c>
      <c r="H48" s="100"/>
      <c r="I48" s="100"/>
      <c r="J48" s="100"/>
      <c r="K48" s="100"/>
      <c r="L48" s="101" t="s">
        <v>1384</v>
      </c>
      <c r="M48" s="99"/>
    </row>
    <row r="49" spans="1:13" x14ac:dyDescent="0.2">
      <c r="A49" s="98" t="s">
        <v>578</v>
      </c>
      <c r="B49" s="98" t="s">
        <v>1443</v>
      </c>
      <c r="C49" s="98" t="s">
        <v>102</v>
      </c>
      <c r="D49" s="99" t="s">
        <v>579</v>
      </c>
      <c r="E49" s="100" t="s">
        <v>1384</v>
      </c>
      <c r="F49" s="100" t="s">
        <v>1384</v>
      </c>
      <c r="G49" s="100" t="s">
        <v>1384</v>
      </c>
      <c r="H49" s="100"/>
      <c r="I49" s="100" t="s">
        <v>1384</v>
      </c>
      <c r="J49" s="100"/>
      <c r="K49" s="100"/>
      <c r="L49" s="101" t="s">
        <v>1384</v>
      </c>
      <c r="M49" s="99"/>
    </row>
    <row r="50" spans="1:13" ht="24" x14ac:dyDescent="0.2">
      <c r="A50" s="98" t="s">
        <v>580</v>
      </c>
      <c r="B50" s="98" t="s">
        <v>1444</v>
      </c>
      <c r="C50" s="98" t="s">
        <v>102</v>
      </c>
      <c r="D50" s="99" t="s">
        <v>581</v>
      </c>
      <c r="E50" s="100" t="s">
        <v>1384</v>
      </c>
      <c r="F50" s="100" t="s">
        <v>1384</v>
      </c>
      <c r="G50" s="100" t="s">
        <v>1384</v>
      </c>
      <c r="H50" s="100"/>
      <c r="I50" s="100" t="s">
        <v>1384</v>
      </c>
      <c r="J50" s="100"/>
      <c r="K50" s="100"/>
      <c r="L50" s="101" t="s">
        <v>1384</v>
      </c>
      <c r="M50" s="99"/>
    </row>
    <row r="51" spans="1:13" ht="24" x14ac:dyDescent="0.2">
      <c r="A51" s="98" t="s">
        <v>157</v>
      </c>
      <c r="B51" s="98" t="s">
        <v>1445</v>
      </c>
      <c r="C51" s="98" t="s">
        <v>158</v>
      </c>
      <c r="D51" s="99" t="s">
        <v>582</v>
      </c>
      <c r="E51" s="100" t="s">
        <v>1384</v>
      </c>
      <c r="F51" s="100" t="s">
        <v>1384</v>
      </c>
      <c r="G51" s="100" t="s">
        <v>1384</v>
      </c>
      <c r="H51" s="100"/>
      <c r="I51" s="100" t="s">
        <v>1384</v>
      </c>
      <c r="J51" s="100"/>
      <c r="K51" s="100"/>
      <c r="L51" s="101" t="s">
        <v>1384</v>
      </c>
      <c r="M51" s="99"/>
    </row>
    <row r="52" spans="1:13" x14ac:dyDescent="0.2">
      <c r="A52" s="98" t="s">
        <v>63</v>
      </c>
      <c r="B52" s="98" t="s">
        <v>1446</v>
      </c>
      <c r="C52" s="98" t="s">
        <v>1447</v>
      </c>
      <c r="D52" s="99" t="s">
        <v>584</v>
      </c>
      <c r="E52" s="100" t="s">
        <v>1384</v>
      </c>
      <c r="F52" s="100" t="s">
        <v>1384</v>
      </c>
      <c r="G52" s="100" t="s">
        <v>1384</v>
      </c>
      <c r="H52" s="100"/>
      <c r="I52" s="100"/>
      <c r="J52" s="100"/>
      <c r="K52" s="100"/>
      <c r="L52" s="101" t="s">
        <v>1384</v>
      </c>
      <c r="M52" s="99"/>
    </row>
    <row r="53" spans="1:13" ht="24" x14ac:dyDescent="0.2">
      <c r="A53" s="128" t="s">
        <v>1448</v>
      </c>
      <c r="B53" s="128" t="s">
        <v>1449</v>
      </c>
      <c r="C53" s="128" t="s">
        <v>1450</v>
      </c>
      <c r="D53" s="129" t="s">
        <v>1451</v>
      </c>
      <c r="E53" s="132" t="s">
        <v>1384</v>
      </c>
      <c r="F53" s="132" t="s">
        <v>1384</v>
      </c>
      <c r="G53" s="132" t="s">
        <v>1384</v>
      </c>
      <c r="H53" s="132"/>
      <c r="I53" s="132"/>
      <c r="J53" s="132"/>
      <c r="K53" s="132"/>
      <c r="L53" s="133" t="s">
        <v>1384</v>
      </c>
      <c r="M53" s="99"/>
    </row>
    <row r="54" spans="1:13" ht="24" x14ac:dyDescent="0.2">
      <c r="A54" s="128" t="s">
        <v>1452</v>
      </c>
      <c r="B54" s="128" t="s">
        <v>1453</v>
      </c>
      <c r="C54" s="128" t="s">
        <v>1454</v>
      </c>
      <c r="D54" s="129" t="s">
        <v>1455</v>
      </c>
      <c r="E54" s="132" t="s">
        <v>1384</v>
      </c>
      <c r="F54" s="132" t="s">
        <v>1384</v>
      </c>
      <c r="G54" s="132" t="s">
        <v>1384</v>
      </c>
      <c r="H54" s="132"/>
      <c r="I54" s="132"/>
      <c r="J54" s="132"/>
      <c r="K54" s="132"/>
      <c r="L54" s="133" t="s">
        <v>1384</v>
      </c>
      <c r="M54" s="99"/>
    </row>
    <row r="55" spans="1:13" x14ac:dyDescent="0.2">
      <c r="A55" s="98" t="s">
        <v>72</v>
      </c>
      <c r="B55" s="98" t="s">
        <v>1456</v>
      </c>
      <c r="C55" s="98" t="s">
        <v>1457</v>
      </c>
      <c r="D55" s="99" t="s">
        <v>585</v>
      </c>
      <c r="E55" s="100" t="s">
        <v>1384</v>
      </c>
      <c r="F55" s="100" t="s">
        <v>1384</v>
      </c>
      <c r="G55" s="100" t="s">
        <v>1384</v>
      </c>
      <c r="H55" s="100"/>
      <c r="I55" s="100" t="s">
        <v>1384</v>
      </c>
      <c r="J55" s="100"/>
      <c r="K55" s="100"/>
      <c r="L55" s="101" t="s">
        <v>1384</v>
      </c>
      <c r="M55" s="99"/>
    </row>
    <row r="56" spans="1:13" x14ac:dyDescent="0.2">
      <c r="A56" s="110" t="s">
        <v>82</v>
      </c>
      <c r="B56" s="110" t="s">
        <v>1458</v>
      </c>
      <c r="C56" s="110" t="s">
        <v>1459</v>
      </c>
      <c r="D56" s="111" t="s">
        <v>2175</v>
      </c>
      <c r="E56" s="100" t="s">
        <v>1384</v>
      </c>
      <c r="F56" s="100" t="s">
        <v>1384</v>
      </c>
      <c r="G56" s="100" t="s">
        <v>1384</v>
      </c>
      <c r="H56" s="100"/>
      <c r="I56" s="100" t="s">
        <v>1384</v>
      </c>
      <c r="J56" s="100"/>
      <c r="K56" s="100"/>
      <c r="L56" s="101" t="s">
        <v>1384</v>
      </c>
      <c r="M56" s="99"/>
    </row>
    <row r="57" spans="1:13" ht="24" x14ac:dyDescent="0.2">
      <c r="A57" s="128" t="s">
        <v>1460</v>
      </c>
      <c r="B57" s="128" t="s">
        <v>1461</v>
      </c>
      <c r="C57" s="128" t="s">
        <v>1462</v>
      </c>
      <c r="D57" s="129" t="s">
        <v>2174</v>
      </c>
      <c r="E57" s="132" t="s">
        <v>1384</v>
      </c>
      <c r="F57" s="132" t="s">
        <v>1384</v>
      </c>
      <c r="G57" s="132" t="s">
        <v>1384</v>
      </c>
      <c r="H57" s="132"/>
      <c r="I57" s="132"/>
      <c r="J57" s="132"/>
      <c r="K57" s="132"/>
      <c r="L57" s="133" t="s">
        <v>1384</v>
      </c>
      <c r="M57" s="99"/>
    </row>
    <row r="58" spans="1:13" ht="24" x14ac:dyDescent="0.2">
      <c r="A58" s="98" t="s">
        <v>588</v>
      </c>
      <c r="B58" s="98" t="s">
        <v>1463</v>
      </c>
      <c r="C58" s="98" t="s">
        <v>106</v>
      </c>
      <c r="D58" s="99" t="s">
        <v>589</v>
      </c>
      <c r="E58" s="100"/>
      <c r="F58" s="100"/>
      <c r="G58" s="100"/>
      <c r="H58" s="100"/>
      <c r="I58" s="100" t="s">
        <v>1384</v>
      </c>
      <c r="J58" s="100"/>
      <c r="K58" s="100"/>
      <c r="L58" s="101" t="s">
        <v>1384</v>
      </c>
      <c r="M58" s="99"/>
    </row>
    <row r="59" spans="1:13" x14ac:dyDescent="0.2">
      <c r="A59" s="98" t="s">
        <v>91</v>
      </c>
      <c r="B59" s="98" t="s">
        <v>1464</v>
      </c>
      <c r="C59" s="98" t="s">
        <v>1465</v>
      </c>
      <c r="D59" s="99" t="s">
        <v>590</v>
      </c>
      <c r="E59" s="100" t="s">
        <v>1384</v>
      </c>
      <c r="F59" s="100" t="s">
        <v>1384</v>
      </c>
      <c r="G59" s="100" t="s">
        <v>1384</v>
      </c>
      <c r="H59" s="100"/>
      <c r="I59" s="100" t="s">
        <v>1384</v>
      </c>
      <c r="J59" s="100"/>
      <c r="K59" s="100"/>
      <c r="L59" s="101" t="s">
        <v>1384</v>
      </c>
      <c r="M59" s="99"/>
    </row>
    <row r="60" spans="1:13" ht="24" x14ac:dyDescent="0.2">
      <c r="A60" s="98" t="s">
        <v>591</v>
      </c>
      <c r="B60" s="98" t="s">
        <v>1466</v>
      </c>
      <c r="C60" s="98" t="s">
        <v>106</v>
      </c>
      <c r="D60" s="99" t="s">
        <v>592</v>
      </c>
      <c r="E60" s="100"/>
      <c r="F60" s="100"/>
      <c r="G60" s="100"/>
      <c r="H60" s="100"/>
      <c r="I60" s="100" t="s">
        <v>1384</v>
      </c>
      <c r="J60" s="100"/>
      <c r="K60" s="100"/>
      <c r="L60" s="101" t="s">
        <v>1384</v>
      </c>
      <c r="M60" s="99"/>
    </row>
    <row r="61" spans="1:13" x14ac:dyDescent="0.2">
      <c r="A61" s="98" t="s">
        <v>593</v>
      </c>
      <c r="B61" s="98" t="s">
        <v>1467</v>
      </c>
      <c r="C61" s="98" t="s">
        <v>106</v>
      </c>
      <c r="D61" s="99" t="s">
        <v>594</v>
      </c>
      <c r="E61" s="100"/>
      <c r="F61" s="100"/>
      <c r="G61" s="100"/>
      <c r="H61" s="100"/>
      <c r="I61" s="100" t="s">
        <v>1384</v>
      </c>
      <c r="J61" s="100"/>
      <c r="K61" s="100"/>
      <c r="L61" s="101" t="s">
        <v>1384</v>
      </c>
      <c r="M61" s="99"/>
    </row>
    <row r="62" spans="1:13" x14ac:dyDescent="0.2">
      <c r="A62" s="98" t="s">
        <v>595</v>
      </c>
      <c r="B62" s="98" t="s">
        <v>1468</v>
      </c>
      <c r="C62" s="98" t="s">
        <v>106</v>
      </c>
      <c r="D62" s="99" t="s">
        <v>596</v>
      </c>
      <c r="E62" s="100"/>
      <c r="F62" s="100"/>
      <c r="G62" s="100"/>
      <c r="H62" s="100"/>
      <c r="I62" s="100" t="s">
        <v>1384</v>
      </c>
      <c r="J62" s="100"/>
      <c r="K62" s="100"/>
      <c r="L62" s="101" t="s">
        <v>1384</v>
      </c>
      <c r="M62" s="99"/>
    </row>
    <row r="63" spans="1:13" ht="24" x14ac:dyDescent="0.2">
      <c r="A63" s="98" t="s">
        <v>104</v>
      </c>
      <c r="B63" s="98" t="s">
        <v>1469</v>
      </c>
      <c r="C63" s="98" t="s">
        <v>1470</v>
      </c>
      <c r="D63" s="99" t="s">
        <v>597</v>
      </c>
      <c r="E63" s="100"/>
      <c r="F63" s="100"/>
      <c r="G63" s="100"/>
      <c r="H63" s="100"/>
      <c r="I63" s="100" t="s">
        <v>1384</v>
      </c>
      <c r="J63" s="100"/>
      <c r="K63" s="100"/>
      <c r="L63" s="101" t="s">
        <v>1384</v>
      </c>
      <c r="M63" s="99"/>
    </row>
    <row r="64" spans="1:13" ht="24" x14ac:dyDescent="0.2">
      <c r="A64" s="98" t="s">
        <v>598</v>
      </c>
      <c r="B64" s="98" t="s">
        <v>1471</v>
      </c>
      <c r="C64" s="98" t="s">
        <v>1472</v>
      </c>
      <c r="D64" s="99" t="s">
        <v>599</v>
      </c>
      <c r="E64" s="100"/>
      <c r="F64" s="100"/>
      <c r="G64" s="100"/>
      <c r="H64" s="100"/>
      <c r="I64" s="100" t="s">
        <v>1384</v>
      </c>
      <c r="J64" s="100"/>
      <c r="K64" s="100"/>
      <c r="L64" s="101" t="s">
        <v>1384</v>
      </c>
      <c r="M64" s="99"/>
    </row>
    <row r="65" spans="1:13" ht="24" x14ac:dyDescent="0.2">
      <c r="A65" s="98" t="s">
        <v>600</v>
      </c>
      <c r="B65" s="98" t="s">
        <v>1473</v>
      </c>
      <c r="C65" s="98" t="s">
        <v>1472</v>
      </c>
      <c r="D65" s="99" t="s">
        <v>601</v>
      </c>
      <c r="E65" s="100"/>
      <c r="F65" s="100"/>
      <c r="G65" s="100"/>
      <c r="H65" s="100"/>
      <c r="I65" s="100" t="s">
        <v>1384</v>
      </c>
      <c r="J65" s="100"/>
      <c r="K65" s="100"/>
      <c r="L65" s="101" t="s">
        <v>1384</v>
      </c>
      <c r="M65" s="99"/>
    </row>
    <row r="66" spans="1:13" ht="24" x14ac:dyDescent="0.2">
      <c r="A66" s="98" t="s">
        <v>73</v>
      </c>
      <c r="B66" s="98" t="s">
        <v>1474</v>
      </c>
      <c r="C66" s="98" t="s">
        <v>1475</v>
      </c>
      <c r="D66" s="99" t="s">
        <v>602</v>
      </c>
      <c r="E66" s="100" t="s">
        <v>1384</v>
      </c>
      <c r="F66" s="100" t="s">
        <v>1384</v>
      </c>
      <c r="G66" s="100" t="s">
        <v>1384</v>
      </c>
      <c r="H66" s="100"/>
      <c r="I66" s="100"/>
      <c r="J66" s="100"/>
      <c r="K66" s="100"/>
      <c r="L66" s="101" t="s">
        <v>1384</v>
      </c>
      <c r="M66" s="99"/>
    </row>
    <row r="67" spans="1:13" x14ac:dyDescent="0.2">
      <c r="A67" s="110" t="s">
        <v>1476</v>
      </c>
      <c r="B67" s="110" t="s">
        <v>1477</v>
      </c>
      <c r="C67" s="110" t="s">
        <v>1478</v>
      </c>
      <c r="D67" s="111" t="s">
        <v>2176</v>
      </c>
      <c r="E67" s="130" t="s">
        <v>1384</v>
      </c>
      <c r="F67" s="130" t="s">
        <v>1384</v>
      </c>
      <c r="G67" s="130" t="s">
        <v>1384</v>
      </c>
      <c r="H67" s="130"/>
      <c r="I67" s="130"/>
      <c r="J67" s="130"/>
      <c r="K67" s="130"/>
      <c r="L67" s="131" t="s">
        <v>1384</v>
      </c>
      <c r="M67" s="99"/>
    </row>
    <row r="68" spans="1:13" ht="24" x14ac:dyDescent="0.2">
      <c r="A68" s="110" t="s">
        <v>107</v>
      </c>
      <c r="B68" s="110"/>
      <c r="C68" s="110"/>
      <c r="D68" s="111" t="s">
        <v>603</v>
      </c>
      <c r="E68" s="130"/>
      <c r="F68" s="130"/>
      <c r="G68" s="130"/>
      <c r="H68" s="130"/>
      <c r="I68" s="130"/>
      <c r="J68" s="130"/>
      <c r="K68" s="130"/>
      <c r="L68" s="131"/>
      <c r="M68" s="99"/>
    </row>
    <row r="69" spans="1:13" ht="24" x14ac:dyDescent="0.2">
      <c r="A69" s="98" t="s">
        <v>1479</v>
      </c>
      <c r="B69" s="98" t="s">
        <v>1480</v>
      </c>
      <c r="C69" s="98" t="s">
        <v>1472</v>
      </c>
      <c r="D69" s="99" t="s">
        <v>2003</v>
      </c>
      <c r="E69" s="100" t="s">
        <v>1384</v>
      </c>
      <c r="F69" s="100" t="s">
        <v>1384</v>
      </c>
      <c r="G69" s="100" t="s">
        <v>1384</v>
      </c>
      <c r="H69" s="100"/>
      <c r="I69" s="100" t="s">
        <v>1384</v>
      </c>
      <c r="J69" s="100"/>
      <c r="K69" s="100"/>
      <c r="L69" s="101" t="s">
        <v>1384</v>
      </c>
      <c r="M69" s="99"/>
    </row>
    <row r="70" spans="1:13" ht="24" x14ac:dyDescent="0.2">
      <c r="A70" s="98" t="s">
        <v>1481</v>
      </c>
      <c r="B70" s="98" t="s">
        <v>1482</v>
      </c>
      <c r="C70" s="98" t="s">
        <v>1472</v>
      </c>
      <c r="D70" s="99" t="s">
        <v>2004</v>
      </c>
      <c r="E70" s="100" t="s">
        <v>1384</v>
      </c>
      <c r="F70" s="100" t="s">
        <v>1384</v>
      </c>
      <c r="G70" s="100" t="s">
        <v>1384</v>
      </c>
      <c r="H70" s="100"/>
      <c r="I70" s="100" t="s">
        <v>1384</v>
      </c>
      <c r="J70" s="100"/>
      <c r="K70" s="100"/>
      <c r="L70" s="101" t="s">
        <v>1384</v>
      </c>
      <c r="M70" s="99"/>
    </row>
    <row r="71" spans="1:13" ht="24" x14ac:dyDescent="0.2">
      <c r="A71" s="98" t="s">
        <v>160</v>
      </c>
      <c r="B71" s="98" t="s">
        <v>1483</v>
      </c>
      <c r="C71" s="98" t="s">
        <v>161</v>
      </c>
      <c r="D71" s="99" t="s">
        <v>604</v>
      </c>
      <c r="E71" s="100" t="s">
        <v>1384</v>
      </c>
      <c r="F71" s="100" t="s">
        <v>1384</v>
      </c>
      <c r="G71" s="100" t="s">
        <v>1384</v>
      </c>
      <c r="H71" s="100"/>
      <c r="I71" s="100" t="s">
        <v>1384</v>
      </c>
      <c r="J71" s="100"/>
      <c r="K71" s="100"/>
      <c r="L71" s="101" t="s">
        <v>1384</v>
      </c>
      <c r="M71" s="99"/>
    </row>
    <row r="72" spans="1:13" ht="24" x14ac:dyDescent="0.2">
      <c r="A72" s="110" t="s">
        <v>163</v>
      </c>
      <c r="B72" s="110" t="s">
        <v>1484</v>
      </c>
      <c r="C72" s="110" t="s">
        <v>1485</v>
      </c>
      <c r="D72" s="111" t="s">
        <v>605</v>
      </c>
      <c r="E72" s="130" t="s">
        <v>1384</v>
      </c>
      <c r="F72" s="130" t="s">
        <v>1384</v>
      </c>
      <c r="G72" s="130" t="s">
        <v>1384</v>
      </c>
      <c r="H72" s="130"/>
      <c r="I72" s="130" t="s">
        <v>1384</v>
      </c>
      <c r="J72" s="130"/>
      <c r="K72" s="130"/>
      <c r="L72" s="131" t="s">
        <v>1384</v>
      </c>
      <c r="M72" s="99"/>
    </row>
    <row r="73" spans="1:13" ht="36" x14ac:dyDescent="0.2">
      <c r="A73" s="110" t="s">
        <v>170</v>
      </c>
      <c r="B73" s="110" t="s">
        <v>606</v>
      </c>
      <c r="C73" s="110" t="s">
        <v>170</v>
      </c>
      <c r="D73" s="111" t="s">
        <v>606</v>
      </c>
      <c r="E73" s="130"/>
      <c r="F73" s="130"/>
      <c r="G73" s="130"/>
      <c r="H73" s="130"/>
      <c r="I73" s="130"/>
      <c r="J73" s="130"/>
      <c r="K73" s="130"/>
      <c r="L73" s="131"/>
      <c r="M73" s="99"/>
    </row>
    <row r="74" spans="1:13" ht="48" x14ac:dyDescent="0.2">
      <c r="A74" s="98" t="s">
        <v>64</v>
      </c>
      <c r="B74" s="98" t="s">
        <v>1486</v>
      </c>
      <c r="C74" s="98" t="s">
        <v>1487</v>
      </c>
      <c r="D74" s="99" t="s">
        <v>1488</v>
      </c>
      <c r="E74" s="100"/>
      <c r="F74" s="100"/>
      <c r="G74" s="100"/>
      <c r="H74" s="100"/>
      <c r="I74" s="100"/>
      <c r="J74" s="100"/>
      <c r="K74" s="100" t="s">
        <v>1384</v>
      </c>
      <c r="L74" s="101" t="s">
        <v>1384</v>
      </c>
      <c r="M74" s="99"/>
    </row>
    <row r="75" spans="1:13" ht="36" x14ac:dyDescent="0.2">
      <c r="A75" s="128" t="s">
        <v>1489</v>
      </c>
      <c r="B75" s="128" t="s">
        <v>1490</v>
      </c>
      <c r="C75" s="128" t="s">
        <v>1491</v>
      </c>
      <c r="D75" s="129" t="s">
        <v>1492</v>
      </c>
      <c r="E75" s="132"/>
      <c r="F75" s="132"/>
      <c r="G75" s="132"/>
      <c r="H75" s="132"/>
      <c r="I75" s="132"/>
      <c r="J75" s="132"/>
      <c r="K75" s="132" t="s">
        <v>1384</v>
      </c>
      <c r="L75" s="133" t="s">
        <v>1384</v>
      </c>
      <c r="M75" s="99"/>
    </row>
    <row r="76" spans="1:13" ht="36" x14ac:dyDescent="0.2">
      <c r="A76" s="128" t="s">
        <v>1493</v>
      </c>
      <c r="B76" s="128" t="s">
        <v>1494</v>
      </c>
      <c r="C76" s="128" t="s">
        <v>1495</v>
      </c>
      <c r="D76" s="129" t="s">
        <v>1496</v>
      </c>
      <c r="E76" s="132"/>
      <c r="F76" s="132"/>
      <c r="G76" s="132"/>
      <c r="H76" s="132"/>
      <c r="I76" s="132"/>
      <c r="J76" s="132"/>
      <c r="K76" s="132" t="s">
        <v>1384</v>
      </c>
      <c r="L76" s="133" t="s">
        <v>1384</v>
      </c>
      <c r="M76" s="99"/>
    </row>
    <row r="77" spans="1:13" ht="48" x14ac:dyDescent="0.2">
      <c r="A77" s="98" t="s">
        <v>74</v>
      </c>
      <c r="B77" s="98" t="s">
        <v>1497</v>
      </c>
      <c r="C77" s="98" t="s">
        <v>1498</v>
      </c>
      <c r="D77" s="99" t="s">
        <v>2177</v>
      </c>
      <c r="E77" s="100"/>
      <c r="F77" s="100"/>
      <c r="G77" s="100"/>
      <c r="H77" s="100"/>
      <c r="I77" s="100"/>
      <c r="J77" s="100"/>
      <c r="K77" s="100" t="s">
        <v>1384</v>
      </c>
      <c r="L77" s="101" t="s">
        <v>1384</v>
      </c>
      <c r="M77" s="99"/>
    </row>
    <row r="78" spans="1:13" ht="24" x14ac:dyDescent="0.2">
      <c r="A78" s="110" t="s">
        <v>83</v>
      </c>
      <c r="B78" s="110" t="s">
        <v>1499</v>
      </c>
      <c r="C78" s="110" t="s">
        <v>1500</v>
      </c>
      <c r="D78" s="111" t="s">
        <v>609</v>
      </c>
      <c r="E78" s="130"/>
      <c r="F78" s="130"/>
      <c r="G78" s="130"/>
      <c r="H78" s="130"/>
      <c r="I78" s="130"/>
      <c r="J78" s="130"/>
      <c r="K78" s="130" t="s">
        <v>1384</v>
      </c>
      <c r="L78" s="131" t="s">
        <v>1384</v>
      </c>
      <c r="M78" s="99"/>
    </row>
    <row r="79" spans="1:13" ht="36" x14ac:dyDescent="0.2">
      <c r="A79" s="128" t="s">
        <v>1501</v>
      </c>
      <c r="B79" s="128" t="s">
        <v>1502</v>
      </c>
      <c r="C79" s="128" t="s">
        <v>1503</v>
      </c>
      <c r="D79" s="129" t="s">
        <v>1504</v>
      </c>
      <c r="E79" s="132"/>
      <c r="F79" s="132"/>
      <c r="G79" s="132"/>
      <c r="H79" s="132"/>
      <c r="I79" s="132"/>
      <c r="J79" s="132"/>
      <c r="K79" s="132" t="s">
        <v>1384</v>
      </c>
      <c r="L79" s="133" t="s">
        <v>1384</v>
      </c>
      <c r="M79" s="99"/>
    </row>
    <row r="80" spans="1:13" ht="24" x14ac:dyDescent="0.2">
      <c r="A80" s="98" t="s">
        <v>92</v>
      </c>
      <c r="B80" s="98" t="s">
        <v>1505</v>
      </c>
      <c r="C80" s="98" t="s">
        <v>93</v>
      </c>
      <c r="D80" s="99" t="s">
        <v>2178</v>
      </c>
      <c r="E80" s="100"/>
      <c r="F80" s="100"/>
      <c r="G80" s="100"/>
      <c r="H80" s="100"/>
      <c r="I80" s="100"/>
      <c r="J80" s="100"/>
      <c r="K80" s="100" t="s">
        <v>1384</v>
      </c>
      <c r="L80" s="101" t="s">
        <v>1384</v>
      </c>
      <c r="M80" s="99"/>
    </row>
    <row r="81" spans="1:13" ht="36" x14ac:dyDescent="0.2">
      <c r="A81" s="98" t="s">
        <v>611</v>
      </c>
      <c r="B81" s="98" t="s">
        <v>1506</v>
      </c>
      <c r="C81" s="98" t="s">
        <v>106</v>
      </c>
      <c r="D81" s="99" t="s">
        <v>612</v>
      </c>
      <c r="E81" s="100"/>
      <c r="F81" s="100"/>
      <c r="G81" s="100"/>
      <c r="H81" s="100"/>
      <c r="I81" s="100"/>
      <c r="J81" s="100"/>
      <c r="K81" s="100" t="s">
        <v>1384</v>
      </c>
      <c r="L81" s="101" t="s">
        <v>1384</v>
      </c>
      <c r="M81" s="99"/>
    </row>
    <row r="82" spans="1:13" ht="24" x14ac:dyDescent="0.2">
      <c r="A82" s="98" t="s">
        <v>165</v>
      </c>
      <c r="B82" s="98" t="s">
        <v>1507</v>
      </c>
      <c r="C82" s="98" t="s">
        <v>166</v>
      </c>
      <c r="D82" s="99" t="s">
        <v>613</v>
      </c>
      <c r="E82" s="100" t="s">
        <v>1384</v>
      </c>
      <c r="F82" s="100" t="s">
        <v>1384</v>
      </c>
      <c r="G82" s="100" t="s">
        <v>1384</v>
      </c>
      <c r="H82" s="100"/>
      <c r="I82" s="100" t="s">
        <v>1384</v>
      </c>
      <c r="J82" s="100"/>
      <c r="K82" s="100"/>
      <c r="L82" s="101" t="s">
        <v>1384</v>
      </c>
      <c r="M82" s="99"/>
    </row>
    <row r="83" spans="1:13" ht="24" x14ac:dyDescent="0.2">
      <c r="A83" s="98" t="s">
        <v>614</v>
      </c>
      <c r="B83" s="98" t="s">
        <v>1508</v>
      </c>
      <c r="C83" s="98" t="s">
        <v>169</v>
      </c>
      <c r="D83" s="99" t="s">
        <v>615</v>
      </c>
      <c r="E83" s="100" t="s">
        <v>1384</v>
      </c>
      <c r="F83" s="100" t="s">
        <v>1384</v>
      </c>
      <c r="G83" s="100" t="s">
        <v>1384</v>
      </c>
      <c r="H83" s="100"/>
      <c r="I83" s="100"/>
      <c r="J83" s="100"/>
      <c r="K83" s="100"/>
      <c r="L83" s="101" t="s">
        <v>1384</v>
      </c>
      <c r="M83" s="99"/>
    </row>
    <row r="84" spans="1:13" ht="24" x14ac:dyDescent="0.2">
      <c r="A84" s="98" t="s">
        <v>616</v>
      </c>
      <c r="B84" s="98" t="s">
        <v>1509</v>
      </c>
      <c r="C84" s="98" t="s">
        <v>169</v>
      </c>
      <c r="D84" s="99" t="s">
        <v>617</v>
      </c>
      <c r="E84" s="100" t="s">
        <v>1384</v>
      </c>
      <c r="F84" s="100" t="s">
        <v>1384</v>
      </c>
      <c r="G84" s="100" t="s">
        <v>1384</v>
      </c>
      <c r="H84" s="100"/>
      <c r="I84" s="100" t="s">
        <v>1384</v>
      </c>
      <c r="J84" s="100"/>
      <c r="K84" s="100"/>
      <c r="L84" s="101" t="s">
        <v>1384</v>
      </c>
      <c r="M84" s="99"/>
    </row>
    <row r="85" spans="1:13" ht="24" x14ac:dyDescent="0.2">
      <c r="A85" s="98" t="s">
        <v>618</v>
      </c>
      <c r="B85" s="98" t="s">
        <v>1510</v>
      </c>
      <c r="C85" s="98" t="s">
        <v>169</v>
      </c>
      <c r="D85" s="99" t="s">
        <v>619</v>
      </c>
      <c r="E85" s="100"/>
      <c r="F85" s="100"/>
      <c r="G85" s="100"/>
      <c r="H85" s="100"/>
      <c r="I85" s="100" t="s">
        <v>1384</v>
      </c>
      <c r="J85" s="100"/>
      <c r="K85" s="100"/>
      <c r="L85" s="101" t="s">
        <v>1384</v>
      </c>
      <c r="M85" s="99"/>
    </row>
    <row r="86" spans="1:13" ht="24" x14ac:dyDescent="0.2">
      <c r="A86" s="98" t="s">
        <v>620</v>
      </c>
      <c r="B86" s="98" t="s">
        <v>1511</v>
      </c>
      <c r="C86" s="98" t="s">
        <v>169</v>
      </c>
      <c r="D86" s="99" t="s">
        <v>621</v>
      </c>
      <c r="E86" s="100" t="s">
        <v>1384</v>
      </c>
      <c r="F86" s="100" t="s">
        <v>1384</v>
      </c>
      <c r="G86" s="100" t="s">
        <v>1384</v>
      </c>
      <c r="H86" s="100"/>
      <c r="I86" s="100" t="s">
        <v>1384</v>
      </c>
      <c r="J86" s="100"/>
      <c r="K86" s="100"/>
      <c r="L86" s="101" t="s">
        <v>1384</v>
      </c>
      <c r="M86" s="99"/>
    </row>
    <row r="87" spans="1:13" ht="36" x14ac:dyDescent="0.2">
      <c r="A87" s="98" t="s">
        <v>622</v>
      </c>
      <c r="B87" s="98" t="s">
        <v>1512</v>
      </c>
      <c r="C87" s="98" t="s">
        <v>169</v>
      </c>
      <c r="D87" s="99" t="s">
        <v>623</v>
      </c>
      <c r="E87" s="100" t="s">
        <v>1384</v>
      </c>
      <c r="F87" s="100" t="s">
        <v>1384</v>
      </c>
      <c r="G87" s="100" t="s">
        <v>1384</v>
      </c>
      <c r="H87" s="100"/>
      <c r="I87" s="100" t="s">
        <v>1384</v>
      </c>
      <c r="J87" s="100"/>
      <c r="K87" s="100"/>
      <c r="L87" s="101" t="s">
        <v>1384</v>
      </c>
      <c r="M87" s="99"/>
    </row>
    <row r="88" spans="1:13" x14ac:dyDescent="0.2">
      <c r="A88" s="98" t="s">
        <v>624</v>
      </c>
      <c r="B88" s="98" t="s">
        <v>1513</v>
      </c>
      <c r="C88" s="98" t="s">
        <v>169</v>
      </c>
      <c r="D88" s="99" t="s">
        <v>625</v>
      </c>
      <c r="E88" s="100" t="s">
        <v>1384</v>
      </c>
      <c r="F88" s="100" t="s">
        <v>1384</v>
      </c>
      <c r="G88" s="100" t="s">
        <v>1384</v>
      </c>
      <c r="H88" s="100"/>
      <c r="I88" s="100" t="s">
        <v>1384</v>
      </c>
      <c r="J88" s="100"/>
      <c r="K88" s="100"/>
      <c r="L88" s="101" t="s">
        <v>1384</v>
      </c>
      <c r="M88" s="99"/>
    </row>
    <row r="89" spans="1:13" ht="24" x14ac:dyDescent="0.2">
      <c r="A89" s="98" t="s">
        <v>626</v>
      </c>
      <c r="B89" s="98" t="s">
        <v>1514</v>
      </c>
      <c r="C89" s="98" t="s">
        <v>169</v>
      </c>
      <c r="D89" s="99" t="s">
        <v>627</v>
      </c>
      <c r="E89" s="100" t="s">
        <v>1384</v>
      </c>
      <c r="F89" s="100" t="s">
        <v>1384</v>
      </c>
      <c r="G89" s="100" t="s">
        <v>1384</v>
      </c>
      <c r="H89" s="100"/>
      <c r="I89" s="100" t="s">
        <v>1384</v>
      </c>
      <c r="J89" s="100"/>
      <c r="K89" s="100"/>
      <c r="L89" s="101" t="s">
        <v>1384</v>
      </c>
      <c r="M89" s="99"/>
    </row>
    <row r="90" spans="1:13" x14ac:dyDescent="0.2">
      <c r="A90" s="98" t="s">
        <v>628</v>
      </c>
      <c r="B90" s="98" t="s">
        <v>1515</v>
      </c>
      <c r="C90" s="98" t="s">
        <v>1516</v>
      </c>
      <c r="D90" s="99" t="s">
        <v>629</v>
      </c>
      <c r="E90" s="100"/>
      <c r="F90" s="100"/>
      <c r="G90" s="100"/>
      <c r="H90" s="100"/>
      <c r="I90" s="100"/>
      <c r="J90" s="100"/>
      <c r="K90" s="100" t="s">
        <v>1384</v>
      </c>
      <c r="L90" s="101" t="s">
        <v>1384</v>
      </c>
      <c r="M90" s="99"/>
    </row>
    <row r="91" spans="1:13" ht="72" x14ac:dyDescent="0.2">
      <c r="A91" s="107" t="s">
        <v>630</v>
      </c>
      <c r="B91" s="107" t="s">
        <v>1517</v>
      </c>
      <c r="C91" s="107" t="s">
        <v>1516</v>
      </c>
      <c r="D91" s="106" t="s">
        <v>631</v>
      </c>
      <c r="E91" s="108"/>
      <c r="F91" s="108"/>
      <c r="G91" s="108"/>
      <c r="H91" s="108"/>
      <c r="I91" s="108"/>
      <c r="J91" s="108"/>
      <c r="K91" s="108" t="s">
        <v>1384</v>
      </c>
      <c r="L91" s="101" t="s">
        <v>1384</v>
      </c>
      <c r="M91" s="106" t="s">
        <v>1518</v>
      </c>
    </row>
    <row r="92" spans="1:13" x14ac:dyDescent="0.2">
      <c r="A92" s="98" t="s">
        <v>632</v>
      </c>
      <c r="B92" s="98" t="s">
        <v>1519</v>
      </c>
      <c r="C92" s="98" t="s">
        <v>1516</v>
      </c>
      <c r="D92" s="99" t="s">
        <v>633</v>
      </c>
      <c r="E92" s="100"/>
      <c r="F92" s="100"/>
      <c r="G92" s="100"/>
      <c r="H92" s="100"/>
      <c r="I92" s="100"/>
      <c r="J92" s="100"/>
      <c r="K92" s="100" t="s">
        <v>1384</v>
      </c>
      <c r="L92" s="101" t="s">
        <v>1384</v>
      </c>
      <c r="M92" s="99"/>
    </row>
    <row r="93" spans="1:13" ht="36" x14ac:dyDescent="0.2">
      <c r="A93" s="98" t="s">
        <v>634</v>
      </c>
      <c r="B93" s="98" t="s">
        <v>1520</v>
      </c>
      <c r="C93" s="98" t="s">
        <v>1516</v>
      </c>
      <c r="D93" s="99" t="s">
        <v>635</v>
      </c>
      <c r="E93" s="100"/>
      <c r="F93" s="100"/>
      <c r="G93" s="100"/>
      <c r="H93" s="100"/>
      <c r="I93" s="100"/>
      <c r="J93" s="100"/>
      <c r="K93" s="100" t="s">
        <v>1384</v>
      </c>
      <c r="L93" s="101" t="s">
        <v>1384</v>
      </c>
      <c r="M93" s="99"/>
    </row>
    <row r="94" spans="1:13" ht="24" x14ac:dyDescent="0.2">
      <c r="A94" s="98" t="s">
        <v>636</v>
      </c>
      <c r="B94" s="98" t="s">
        <v>1521</v>
      </c>
      <c r="C94" s="98" t="s">
        <v>1516</v>
      </c>
      <c r="D94" s="99" t="s">
        <v>637</v>
      </c>
      <c r="E94" s="100"/>
      <c r="F94" s="100"/>
      <c r="G94" s="100"/>
      <c r="H94" s="100"/>
      <c r="I94" s="100"/>
      <c r="J94" s="100"/>
      <c r="K94" s="100" t="s">
        <v>1384</v>
      </c>
      <c r="L94" s="101" t="s">
        <v>1384</v>
      </c>
      <c r="M94" s="99"/>
    </row>
    <row r="95" spans="1:13" ht="24" x14ac:dyDescent="0.2">
      <c r="A95" s="98" t="s">
        <v>638</v>
      </c>
      <c r="B95" s="98" t="s">
        <v>1522</v>
      </c>
      <c r="C95" s="98" t="s">
        <v>1516</v>
      </c>
      <c r="D95" s="99" t="s">
        <v>639</v>
      </c>
      <c r="E95" s="100"/>
      <c r="F95" s="100"/>
      <c r="G95" s="100"/>
      <c r="H95" s="100"/>
      <c r="I95" s="100"/>
      <c r="J95" s="100"/>
      <c r="K95" s="100" t="s">
        <v>1384</v>
      </c>
      <c r="L95" s="101" t="s">
        <v>1384</v>
      </c>
      <c r="M95" s="99"/>
    </row>
    <row r="96" spans="1:13" x14ac:dyDescent="0.2">
      <c r="A96" s="110" t="s">
        <v>2179</v>
      </c>
      <c r="B96" s="98"/>
      <c r="C96" s="98"/>
      <c r="D96" s="111" t="s">
        <v>2180</v>
      </c>
      <c r="E96" s="100"/>
      <c r="F96" s="100"/>
      <c r="G96" s="100"/>
      <c r="H96" s="100"/>
      <c r="I96" s="100"/>
      <c r="J96" s="100"/>
      <c r="K96" s="100"/>
      <c r="L96" s="101"/>
      <c r="M96" s="99"/>
    </row>
    <row r="97" spans="1:13" ht="24" x14ac:dyDescent="0.2">
      <c r="A97" s="98" t="s">
        <v>640</v>
      </c>
      <c r="B97" s="98" t="s">
        <v>1523</v>
      </c>
      <c r="C97" s="98" t="s">
        <v>1516</v>
      </c>
      <c r="D97" s="99" t="s">
        <v>641</v>
      </c>
      <c r="E97" s="100"/>
      <c r="F97" s="100"/>
      <c r="G97" s="100"/>
      <c r="H97" s="100"/>
      <c r="I97" s="100"/>
      <c r="J97" s="100"/>
      <c r="K97" s="100" t="s">
        <v>1384</v>
      </c>
      <c r="L97" s="101" t="s">
        <v>1384</v>
      </c>
      <c r="M97" s="99"/>
    </row>
    <row r="98" spans="1:13" x14ac:dyDescent="0.2">
      <c r="A98" s="98" t="s">
        <v>642</v>
      </c>
      <c r="B98" s="98" t="s">
        <v>1524</v>
      </c>
      <c r="C98" s="98" t="s">
        <v>1516</v>
      </c>
      <c r="D98" s="99" t="s">
        <v>643</v>
      </c>
      <c r="E98" s="100"/>
      <c r="F98" s="100"/>
      <c r="G98" s="100"/>
      <c r="H98" s="100"/>
      <c r="I98" s="100"/>
      <c r="J98" s="100"/>
      <c r="K98" s="100" t="s">
        <v>1384</v>
      </c>
      <c r="L98" s="101" t="s">
        <v>1384</v>
      </c>
      <c r="M98" s="99"/>
    </row>
    <row r="99" spans="1:13" ht="24" x14ac:dyDescent="0.2">
      <c r="A99" s="98" t="s">
        <v>644</v>
      </c>
      <c r="B99" s="98" t="s">
        <v>1525</v>
      </c>
      <c r="C99" s="98" t="s">
        <v>1516</v>
      </c>
      <c r="D99" s="99" t="s">
        <v>645</v>
      </c>
      <c r="E99" s="100"/>
      <c r="F99" s="100"/>
      <c r="G99" s="100"/>
      <c r="H99" s="100"/>
      <c r="I99" s="100"/>
      <c r="J99" s="100"/>
      <c r="K99" s="100" t="s">
        <v>1384</v>
      </c>
      <c r="L99" s="101" t="s">
        <v>1384</v>
      </c>
      <c r="M99" s="99"/>
    </row>
    <row r="100" spans="1:13" ht="24" x14ac:dyDescent="0.2">
      <c r="A100" s="98" t="s">
        <v>646</v>
      </c>
      <c r="B100" s="98" t="s">
        <v>1526</v>
      </c>
      <c r="C100" s="98" t="s">
        <v>1516</v>
      </c>
      <c r="D100" s="99" t="s">
        <v>647</v>
      </c>
      <c r="E100" s="100"/>
      <c r="F100" s="100"/>
      <c r="G100" s="100"/>
      <c r="H100" s="100"/>
      <c r="I100" s="100" t="s">
        <v>1384</v>
      </c>
      <c r="J100" s="100"/>
      <c r="K100" s="100"/>
      <c r="L100" s="101" t="s">
        <v>1384</v>
      </c>
      <c r="M100" s="99"/>
    </row>
    <row r="101" spans="1:13" ht="24" x14ac:dyDescent="0.2">
      <c r="A101" s="98" t="s">
        <v>648</v>
      </c>
      <c r="B101" s="98" t="s">
        <v>1527</v>
      </c>
      <c r="C101" s="98" t="s">
        <v>1516</v>
      </c>
      <c r="D101" s="99" t="s">
        <v>649</v>
      </c>
      <c r="E101" s="100" t="s">
        <v>1384</v>
      </c>
      <c r="F101" s="100" t="s">
        <v>1384</v>
      </c>
      <c r="G101" s="100" t="s">
        <v>1384</v>
      </c>
      <c r="H101" s="100"/>
      <c r="I101" s="100"/>
      <c r="J101" s="100"/>
      <c r="K101" s="100"/>
      <c r="L101" s="101" t="s">
        <v>1384</v>
      </c>
      <c r="M101" s="99"/>
    </row>
    <row r="102" spans="1:13" x14ac:dyDescent="0.2">
      <c r="A102" s="98" t="s">
        <v>650</v>
      </c>
      <c r="B102" s="98" t="s">
        <v>1528</v>
      </c>
      <c r="C102" s="98" t="s">
        <v>1516</v>
      </c>
      <c r="D102" s="99" t="s">
        <v>651</v>
      </c>
      <c r="E102" s="100" t="s">
        <v>1384</v>
      </c>
      <c r="F102" s="100" t="s">
        <v>1384</v>
      </c>
      <c r="G102" s="100" t="s">
        <v>1384</v>
      </c>
      <c r="H102" s="100"/>
      <c r="I102" s="100" t="s">
        <v>1384</v>
      </c>
      <c r="J102" s="100"/>
      <c r="K102" s="100"/>
      <c r="L102" s="101" t="s">
        <v>1384</v>
      </c>
      <c r="M102" s="99"/>
    </row>
    <row r="103" spans="1:13" x14ac:dyDescent="0.2">
      <c r="A103" s="98" t="s">
        <v>652</v>
      </c>
      <c r="B103" s="98" t="s">
        <v>1529</v>
      </c>
      <c r="C103" s="98" t="s">
        <v>1516</v>
      </c>
      <c r="D103" s="99" t="s">
        <v>653</v>
      </c>
      <c r="E103" s="100" t="s">
        <v>1384</v>
      </c>
      <c r="F103" s="100" t="s">
        <v>1384</v>
      </c>
      <c r="G103" s="100" t="s">
        <v>1384</v>
      </c>
      <c r="H103" s="100"/>
      <c r="I103" s="100" t="s">
        <v>1384</v>
      </c>
      <c r="J103" s="100"/>
      <c r="K103" s="100"/>
      <c r="L103" s="101" t="s">
        <v>1384</v>
      </c>
      <c r="M103" s="99"/>
    </row>
    <row r="104" spans="1:13" x14ac:dyDescent="0.2">
      <c r="A104" s="98" t="s">
        <v>654</v>
      </c>
      <c r="B104" s="98" t="s">
        <v>1530</v>
      </c>
      <c r="C104" s="98" t="s">
        <v>1516</v>
      </c>
      <c r="D104" s="99" t="s">
        <v>655</v>
      </c>
      <c r="E104" s="100"/>
      <c r="F104" s="100"/>
      <c r="G104" s="100"/>
      <c r="H104" s="100"/>
      <c r="I104" s="100"/>
      <c r="J104" s="100"/>
      <c r="K104" s="100" t="s">
        <v>1384</v>
      </c>
      <c r="L104" s="101" t="s">
        <v>1384</v>
      </c>
      <c r="M104" s="99"/>
    </row>
    <row r="105" spans="1:13" ht="24" x14ac:dyDescent="0.2">
      <c r="A105" s="98" t="s">
        <v>656</v>
      </c>
      <c r="B105" s="98" t="s">
        <v>1531</v>
      </c>
      <c r="C105" s="98" t="s">
        <v>1532</v>
      </c>
      <c r="D105" s="99" t="s">
        <v>657</v>
      </c>
      <c r="E105" s="100" t="s">
        <v>1384</v>
      </c>
      <c r="F105" s="100" t="s">
        <v>1384</v>
      </c>
      <c r="G105" s="100" t="s">
        <v>1384</v>
      </c>
      <c r="H105" s="100"/>
      <c r="I105" s="100" t="s">
        <v>1384</v>
      </c>
      <c r="J105" s="100"/>
      <c r="K105" s="100"/>
      <c r="L105" s="101" t="s">
        <v>1384</v>
      </c>
      <c r="M105" s="99"/>
    </row>
    <row r="106" spans="1:13" ht="24" x14ac:dyDescent="0.2">
      <c r="A106" s="98" t="s">
        <v>658</v>
      </c>
      <c r="B106" s="98" t="s">
        <v>1533</v>
      </c>
      <c r="C106" s="98" t="s">
        <v>1532</v>
      </c>
      <c r="D106" s="99" t="s">
        <v>659</v>
      </c>
      <c r="E106" s="100" t="s">
        <v>1384</v>
      </c>
      <c r="F106" s="100" t="s">
        <v>1384</v>
      </c>
      <c r="G106" s="100" t="s">
        <v>1384</v>
      </c>
      <c r="H106" s="100"/>
      <c r="I106" s="100"/>
      <c r="J106" s="100"/>
      <c r="K106" s="100"/>
      <c r="L106" s="101" t="s">
        <v>1384</v>
      </c>
      <c r="M106" s="99"/>
    </row>
    <row r="107" spans="1:13" ht="24" x14ac:dyDescent="0.2">
      <c r="A107" s="98" t="s">
        <v>660</v>
      </c>
      <c r="B107" s="98" t="s">
        <v>1534</v>
      </c>
      <c r="C107" s="98" t="s">
        <v>1532</v>
      </c>
      <c r="D107" s="99" t="s">
        <v>661</v>
      </c>
      <c r="E107" s="100" t="s">
        <v>1384</v>
      </c>
      <c r="F107" s="100" t="s">
        <v>1384</v>
      </c>
      <c r="G107" s="100" t="s">
        <v>1384</v>
      </c>
      <c r="H107" s="100"/>
      <c r="I107" s="100" t="s">
        <v>1384</v>
      </c>
      <c r="J107" s="100"/>
      <c r="K107" s="100"/>
      <c r="L107" s="101" t="s">
        <v>1384</v>
      </c>
      <c r="M107" s="99"/>
    </row>
    <row r="108" spans="1:13" ht="24" x14ac:dyDescent="0.2">
      <c r="A108" s="102" t="s">
        <v>662</v>
      </c>
      <c r="B108" s="98" t="s">
        <v>1535</v>
      </c>
      <c r="C108" s="98" t="s">
        <v>1536</v>
      </c>
      <c r="D108" s="103" t="s">
        <v>663</v>
      </c>
      <c r="E108" s="104" t="s">
        <v>1384</v>
      </c>
      <c r="F108" s="104" t="s">
        <v>1384</v>
      </c>
      <c r="G108" s="104" t="s">
        <v>1384</v>
      </c>
      <c r="H108" s="104" t="s">
        <v>1384</v>
      </c>
      <c r="I108" s="104" t="s">
        <v>1384</v>
      </c>
      <c r="J108" s="104" t="s">
        <v>1384</v>
      </c>
      <c r="K108" s="104" t="s">
        <v>1384</v>
      </c>
      <c r="L108" s="105" t="s">
        <v>1384</v>
      </c>
      <c r="M108" s="99"/>
    </row>
    <row r="109" spans="1:13" ht="24" x14ac:dyDescent="0.2">
      <c r="A109" s="102" t="s">
        <v>664</v>
      </c>
      <c r="B109" s="98" t="s">
        <v>1537</v>
      </c>
      <c r="C109" s="98" t="s">
        <v>1536</v>
      </c>
      <c r="D109" s="103" t="s">
        <v>665</v>
      </c>
      <c r="E109" s="104" t="s">
        <v>1384</v>
      </c>
      <c r="F109" s="104" t="s">
        <v>1384</v>
      </c>
      <c r="G109" s="104" t="s">
        <v>1384</v>
      </c>
      <c r="H109" s="104" t="s">
        <v>1384</v>
      </c>
      <c r="I109" s="104" t="s">
        <v>1384</v>
      </c>
      <c r="J109" s="104" t="s">
        <v>1384</v>
      </c>
      <c r="K109" s="104" t="s">
        <v>1384</v>
      </c>
      <c r="L109" s="105" t="s">
        <v>1384</v>
      </c>
      <c r="M109" s="99"/>
    </row>
    <row r="110" spans="1:13" ht="24" x14ac:dyDescent="0.2">
      <c r="A110" s="102" t="s">
        <v>666</v>
      </c>
      <c r="B110" s="98" t="s">
        <v>1538</v>
      </c>
      <c r="C110" s="98" t="s">
        <v>1536</v>
      </c>
      <c r="D110" s="103" t="s">
        <v>667</v>
      </c>
      <c r="E110" s="104" t="s">
        <v>1384</v>
      </c>
      <c r="F110" s="104" t="s">
        <v>1384</v>
      </c>
      <c r="G110" s="104" t="s">
        <v>1384</v>
      </c>
      <c r="H110" s="104" t="s">
        <v>1384</v>
      </c>
      <c r="I110" s="104" t="s">
        <v>1384</v>
      </c>
      <c r="J110" s="104" t="s">
        <v>1384</v>
      </c>
      <c r="K110" s="104" t="s">
        <v>1384</v>
      </c>
      <c r="L110" s="105" t="s">
        <v>1384</v>
      </c>
      <c r="M110" s="99"/>
    </row>
    <row r="111" spans="1:13" ht="24" x14ac:dyDescent="0.2">
      <c r="A111" s="102" t="s">
        <v>668</v>
      </c>
      <c r="B111" s="98" t="s">
        <v>1539</v>
      </c>
      <c r="C111" s="98" t="s">
        <v>1536</v>
      </c>
      <c r="D111" s="103" t="s">
        <v>669</v>
      </c>
      <c r="E111" s="104" t="s">
        <v>1384</v>
      </c>
      <c r="F111" s="104" t="s">
        <v>1384</v>
      </c>
      <c r="G111" s="104" t="s">
        <v>1384</v>
      </c>
      <c r="H111" s="104" t="s">
        <v>1384</v>
      </c>
      <c r="I111" s="104" t="s">
        <v>1384</v>
      </c>
      <c r="J111" s="104" t="s">
        <v>1384</v>
      </c>
      <c r="K111" s="104" t="s">
        <v>1384</v>
      </c>
      <c r="L111" s="105" t="s">
        <v>1384</v>
      </c>
      <c r="M111" s="99"/>
    </row>
    <row r="112" spans="1:13" ht="24" x14ac:dyDescent="0.2">
      <c r="A112" s="102" t="s">
        <v>670</v>
      </c>
      <c r="B112" s="98" t="s">
        <v>1540</v>
      </c>
      <c r="C112" s="98" t="s">
        <v>1536</v>
      </c>
      <c r="D112" s="103" t="s">
        <v>671</v>
      </c>
      <c r="E112" s="104" t="s">
        <v>1384</v>
      </c>
      <c r="F112" s="104" t="s">
        <v>1384</v>
      </c>
      <c r="G112" s="104" t="s">
        <v>1384</v>
      </c>
      <c r="H112" s="104" t="s">
        <v>1384</v>
      </c>
      <c r="I112" s="104" t="s">
        <v>1384</v>
      </c>
      <c r="J112" s="104" t="s">
        <v>1384</v>
      </c>
      <c r="K112" s="104" t="s">
        <v>1384</v>
      </c>
      <c r="L112" s="105" t="s">
        <v>1384</v>
      </c>
      <c r="M112" s="99"/>
    </row>
    <row r="113" spans="1:13" ht="24" x14ac:dyDescent="0.2">
      <c r="A113" s="102" t="s">
        <v>672</v>
      </c>
      <c r="B113" s="98" t="s">
        <v>1541</v>
      </c>
      <c r="C113" s="98" t="s">
        <v>1536</v>
      </c>
      <c r="D113" s="103" t="s">
        <v>673</v>
      </c>
      <c r="E113" s="104" t="s">
        <v>1384</v>
      </c>
      <c r="F113" s="104" t="s">
        <v>1384</v>
      </c>
      <c r="G113" s="104" t="s">
        <v>1384</v>
      </c>
      <c r="H113" s="104" t="s">
        <v>1384</v>
      </c>
      <c r="I113" s="104" t="s">
        <v>1384</v>
      </c>
      <c r="J113" s="104" t="s">
        <v>1384</v>
      </c>
      <c r="K113" s="104" t="s">
        <v>1384</v>
      </c>
      <c r="L113" s="105" t="s">
        <v>1384</v>
      </c>
      <c r="M113" s="99"/>
    </row>
    <row r="114" spans="1:13" x14ac:dyDescent="0.2">
      <c r="A114" s="102" t="s">
        <v>177</v>
      </c>
      <c r="B114" s="98" t="s">
        <v>1542</v>
      </c>
      <c r="C114" s="98" t="s">
        <v>1543</v>
      </c>
      <c r="D114" s="103" t="s">
        <v>674</v>
      </c>
      <c r="E114" s="104" t="s">
        <v>1384</v>
      </c>
      <c r="F114" s="104" t="s">
        <v>1384</v>
      </c>
      <c r="G114" s="104" t="s">
        <v>1384</v>
      </c>
      <c r="H114" s="104" t="s">
        <v>1384</v>
      </c>
      <c r="I114" s="104" t="s">
        <v>1384</v>
      </c>
      <c r="J114" s="104" t="s">
        <v>1384</v>
      </c>
      <c r="K114" s="104" t="s">
        <v>1384</v>
      </c>
      <c r="L114" s="105" t="s">
        <v>1384</v>
      </c>
      <c r="M114" s="99"/>
    </row>
    <row r="115" spans="1:13" x14ac:dyDescent="0.2">
      <c r="A115" s="98" t="s">
        <v>675</v>
      </c>
      <c r="B115" s="98" t="s">
        <v>1544</v>
      </c>
      <c r="C115" s="98" t="s">
        <v>179</v>
      </c>
      <c r="D115" s="99" t="s">
        <v>676</v>
      </c>
      <c r="E115" s="100"/>
      <c r="F115" s="100"/>
      <c r="G115" s="100"/>
      <c r="H115" s="100"/>
      <c r="I115" s="100"/>
      <c r="J115" s="100"/>
      <c r="K115" s="100" t="s">
        <v>1384</v>
      </c>
      <c r="L115" s="101" t="s">
        <v>1384</v>
      </c>
      <c r="M115" s="99"/>
    </row>
    <row r="116" spans="1:13" x14ac:dyDescent="0.2">
      <c r="A116" s="98" t="s">
        <v>677</v>
      </c>
      <c r="B116" s="98" t="s">
        <v>1545</v>
      </c>
      <c r="C116" s="98" t="s">
        <v>179</v>
      </c>
      <c r="D116" s="99" t="s">
        <v>678</v>
      </c>
      <c r="E116" s="100"/>
      <c r="F116" s="100"/>
      <c r="G116" s="100"/>
      <c r="H116" s="100"/>
      <c r="I116" s="100"/>
      <c r="J116" s="100"/>
      <c r="K116" s="100" t="s">
        <v>1384</v>
      </c>
      <c r="L116" s="101" t="s">
        <v>1384</v>
      </c>
      <c r="M116" s="99"/>
    </row>
    <row r="117" spans="1:13" x14ac:dyDescent="0.2">
      <c r="A117" s="98" t="s">
        <v>679</v>
      </c>
      <c r="B117" s="98" t="s">
        <v>1546</v>
      </c>
      <c r="C117" s="98" t="s">
        <v>179</v>
      </c>
      <c r="D117" s="99" t="s">
        <v>680</v>
      </c>
      <c r="E117" s="100"/>
      <c r="F117" s="100"/>
      <c r="G117" s="100"/>
      <c r="H117" s="100"/>
      <c r="I117" s="100"/>
      <c r="J117" s="100"/>
      <c r="K117" s="100" t="s">
        <v>1384</v>
      </c>
      <c r="L117" s="101" t="s">
        <v>1384</v>
      </c>
      <c r="M117" s="99"/>
    </row>
    <row r="118" spans="1:13" x14ac:dyDescent="0.2">
      <c r="A118" s="110" t="s">
        <v>59</v>
      </c>
      <c r="B118" s="110" t="s">
        <v>58</v>
      </c>
      <c r="C118" s="110"/>
      <c r="D118" s="111" t="s">
        <v>60</v>
      </c>
      <c r="E118" s="130" t="s">
        <v>1384</v>
      </c>
      <c r="F118" s="130" t="s">
        <v>1384</v>
      </c>
      <c r="G118" s="130" t="s">
        <v>1384</v>
      </c>
      <c r="H118" s="130"/>
      <c r="I118" s="130"/>
      <c r="J118" s="130"/>
      <c r="K118" s="130"/>
      <c r="L118" s="112"/>
      <c r="M118" s="99"/>
    </row>
    <row r="119" spans="1:13" x14ac:dyDescent="0.2">
      <c r="A119" s="110"/>
      <c r="B119" s="110"/>
      <c r="C119" s="110"/>
      <c r="D119" s="111" t="s">
        <v>68</v>
      </c>
      <c r="E119" s="130"/>
      <c r="F119" s="130"/>
      <c r="G119" s="130"/>
      <c r="H119" s="130"/>
      <c r="I119" s="130"/>
      <c r="J119" s="130"/>
      <c r="K119" s="130"/>
      <c r="L119" s="112"/>
      <c r="M119" s="99"/>
    </row>
    <row r="120" spans="1:13" x14ac:dyDescent="0.2">
      <c r="A120" s="110"/>
      <c r="B120" s="110"/>
      <c r="C120" s="110"/>
      <c r="D120" s="111" t="s">
        <v>2181</v>
      </c>
      <c r="E120" s="130"/>
      <c r="F120" s="130"/>
      <c r="G120" s="130"/>
      <c r="H120" s="130"/>
      <c r="I120" s="130"/>
      <c r="J120" s="130"/>
      <c r="K120" s="130"/>
      <c r="L120" s="112"/>
      <c r="M120" s="99"/>
    </row>
    <row r="121" spans="1:13" x14ac:dyDescent="0.2">
      <c r="A121" s="110"/>
      <c r="B121" s="110"/>
      <c r="C121" s="110"/>
      <c r="D121" s="111" t="s">
        <v>79</v>
      </c>
      <c r="E121" s="130"/>
      <c r="F121" s="130"/>
      <c r="G121" s="130"/>
      <c r="H121" s="130"/>
      <c r="I121" s="130"/>
      <c r="J121" s="130"/>
      <c r="K121" s="130"/>
      <c r="L121" s="112"/>
      <c r="M121" s="99"/>
    </row>
    <row r="122" spans="1:13" x14ac:dyDescent="0.2">
      <c r="A122" s="110" t="s">
        <v>59</v>
      </c>
      <c r="B122" s="110" t="s">
        <v>86</v>
      </c>
      <c r="C122" s="110"/>
      <c r="D122" s="111" t="s">
        <v>1547</v>
      </c>
      <c r="E122" s="100" t="s">
        <v>1384</v>
      </c>
      <c r="F122" s="100" t="s">
        <v>1384</v>
      </c>
      <c r="G122" s="100" t="s">
        <v>1384</v>
      </c>
      <c r="H122" s="100"/>
      <c r="I122" s="100"/>
      <c r="J122" s="100"/>
      <c r="K122" s="100"/>
      <c r="L122" s="109"/>
      <c r="M122" s="99"/>
    </row>
    <row r="123" spans="1:13" x14ac:dyDescent="0.2">
      <c r="A123" s="110" t="s">
        <v>59</v>
      </c>
      <c r="B123" s="110" t="s">
        <v>96</v>
      </c>
      <c r="C123" s="110"/>
      <c r="D123" s="111" t="s">
        <v>1548</v>
      </c>
      <c r="E123" s="100" t="s">
        <v>1384</v>
      </c>
      <c r="F123" s="100" t="s">
        <v>1384</v>
      </c>
      <c r="G123" s="100" t="s">
        <v>1384</v>
      </c>
      <c r="H123" s="100"/>
      <c r="I123" s="100"/>
      <c r="J123" s="100"/>
      <c r="K123" s="100"/>
      <c r="L123" s="109"/>
      <c r="M123" s="99"/>
    </row>
    <row r="124" spans="1:13" x14ac:dyDescent="0.2">
      <c r="A124" s="110" t="s">
        <v>59</v>
      </c>
      <c r="B124" s="110" t="s">
        <v>97</v>
      </c>
      <c r="C124" s="110"/>
      <c r="D124" s="111" t="s">
        <v>499</v>
      </c>
      <c r="E124" s="100" t="s">
        <v>1384</v>
      </c>
      <c r="F124" s="100" t="s">
        <v>1384</v>
      </c>
      <c r="G124" s="100" t="s">
        <v>1384</v>
      </c>
      <c r="H124" s="100"/>
      <c r="I124" s="100"/>
      <c r="J124" s="100"/>
      <c r="K124" s="100"/>
      <c r="L124" s="109"/>
      <c r="M124" s="99"/>
    </row>
    <row r="125" spans="1:13" ht="24" x14ac:dyDescent="0.2">
      <c r="A125" s="110" t="s">
        <v>59</v>
      </c>
      <c r="B125" s="110" t="s">
        <v>200</v>
      </c>
      <c r="C125" s="98"/>
      <c r="D125" s="111" t="s">
        <v>195</v>
      </c>
      <c r="E125" s="100" t="s">
        <v>1384</v>
      </c>
      <c r="F125" s="100" t="s">
        <v>1384</v>
      </c>
      <c r="G125" s="100" t="s">
        <v>1384</v>
      </c>
      <c r="H125" s="100"/>
      <c r="I125" s="100"/>
      <c r="J125" s="100"/>
      <c r="K125" s="100"/>
      <c r="L125" s="112"/>
      <c r="M125" s="99"/>
    </row>
    <row r="126" spans="1:13" ht="24" x14ac:dyDescent="0.2">
      <c r="A126" s="110" t="s">
        <v>59</v>
      </c>
      <c r="B126" s="110" t="s">
        <v>200</v>
      </c>
      <c r="C126" s="98"/>
      <c r="D126" s="111" t="s">
        <v>197</v>
      </c>
      <c r="E126" s="100" t="s">
        <v>1384</v>
      </c>
      <c r="F126" s="100" t="s">
        <v>1384</v>
      </c>
      <c r="G126" s="100" t="s">
        <v>1384</v>
      </c>
      <c r="H126" s="100"/>
      <c r="I126" s="100"/>
      <c r="J126" s="100"/>
      <c r="K126" s="100"/>
      <c r="L126" s="112"/>
      <c r="M126" s="99"/>
    </row>
    <row r="127" spans="1:13" ht="24" x14ac:dyDescent="0.2">
      <c r="A127" s="98" t="s">
        <v>681</v>
      </c>
      <c r="B127" s="98" t="s">
        <v>1549</v>
      </c>
      <c r="C127" s="98" t="s">
        <v>207</v>
      </c>
      <c r="D127" s="99" t="s">
        <v>682</v>
      </c>
      <c r="E127" s="100" t="s">
        <v>1384</v>
      </c>
      <c r="F127" s="100" t="s">
        <v>1384</v>
      </c>
      <c r="G127" s="100" t="s">
        <v>1384</v>
      </c>
      <c r="H127" s="100"/>
      <c r="I127" s="100" t="s">
        <v>1384</v>
      </c>
      <c r="J127" s="100"/>
      <c r="K127" s="100"/>
      <c r="L127" s="101" t="s">
        <v>1384</v>
      </c>
      <c r="M127" s="99"/>
    </row>
    <row r="128" spans="1:13" x14ac:dyDescent="0.2">
      <c r="A128" s="98" t="s">
        <v>683</v>
      </c>
      <c r="B128" s="98" t="s">
        <v>1550</v>
      </c>
      <c r="C128" s="98" t="s">
        <v>207</v>
      </c>
      <c r="D128" s="99" t="s">
        <v>684</v>
      </c>
      <c r="E128" s="100" t="s">
        <v>1384</v>
      </c>
      <c r="F128" s="100" t="s">
        <v>1384</v>
      </c>
      <c r="G128" s="100" t="s">
        <v>1384</v>
      </c>
      <c r="H128" s="100"/>
      <c r="I128" s="100" t="s">
        <v>1384</v>
      </c>
      <c r="J128" s="100"/>
      <c r="K128" s="100"/>
      <c r="L128" s="101" t="s">
        <v>1384</v>
      </c>
      <c r="M128" s="99"/>
    </row>
    <row r="129" spans="1:13" x14ac:dyDescent="0.2">
      <c r="A129" s="98" t="s">
        <v>685</v>
      </c>
      <c r="B129" s="98" t="s">
        <v>1551</v>
      </c>
      <c r="C129" s="98" t="s">
        <v>207</v>
      </c>
      <c r="D129" s="99" t="s">
        <v>686</v>
      </c>
      <c r="E129" s="100" t="s">
        <v>1384</v>
      </c>
      <c r="F129" s="100" t="s">
        <v>1384</v>
      </c>
      <c r="G129" s="100" t="s">
        <v>1384</v>
      </c>
      <c r="H129" s="100"/>
      <c r="I129" s="100" t="s">
        <v>1384</v>
      </c>
      <c r="J129" s="100"/>
      <c r="K129" s="100"/>
      <c r="L129" s="101" t="s">
        <v>1384</v>
      </c>
      <c r="M129" s="99"/>
    </row>
    <row r="130" spans="1:13" x14ac:dyDescent="0.2">
      <c r="A130" s="98" t="s">
        <v>1552</v>
      </c>
      <c r="B130" s="98" t="s">
        <v>1553</v>
      </c>
      <c r="C130" s="98" t="s">
        <v>207</v>
      </c>
      <c r="D130" s="99" t="s">
        <v>1554</v>
      </c>
      <c r="E130" s="100" t="s">
        <v>1384</v>
      </c>
      <c r="F130" s="100" t="s">
        <v>1384</v>
      </c>
      <c r="G130" s="100" t="s">
        <v>1384</v>
      </c>
      <c r="H130" s="100"/>
      <c r="I130" s="100"/>
      <c r="J130" s="100"/>
      <c r="K130" s="100"/>
      <c r="L130" s="101" t="s">
        <v>1384</v>
      </c>
      <c r="M130" s="99"/>
    </row>
    <row r="131" spans="1:13" ht="24" x14ac:dyDescent="0.2">
      <c r="A131" s="110" t="s">
        <v>687</v>
      </c>
      <c r="B131" s="110" t="s">
        <v>688</v>
      </c>
      <c r="C131" s="110" t="s">
        <v>687</v>
      </c>
      <c r="D131" s="111" t="s">
        <v>688</v>
      </c>
      <c r="E131" s="100"/>
      <c r="F131" s="100"/>
      <c r="G131" s="100"/>
      <c r="H131" s="100"/>
      <c r="I131" s="100"/>
      <c r="J131" s="100"/>
      <c r="K131" s="100"/>
      <c r="L131" s="101"/>
      <c r="M131" s="99"/>
    </row>
    <row r="132" spans="1:13" ht="24" x14ac:dyDescent="0.2">
      <c r="A132" s="110" t="s">
        <v>689</v>
      </c>
      <c r="B132" s="110" t="s">
        <v>690</v>
      </c>
      <c r="C132" s="110" t="s">
        <v>689</v>
      </c>
      <c r="D132" s="111" t="s">
        <v>690</v>
      </c>
      <c r="E132" s="100"/>
      <c r="F132" s="100"/>
      <c r="G132" s="100"/>
      <c r="H132" s="100"/>
      <c r="I132" s="100"/>
      <c r="J132" s="100"/>
      <c r="K132" s="100"/>
      <c r="L132" s="101"/>
      <c r="M132" s="99"/>
    </row>
    <row r="133" spans="1:13" x14ac:dyDescent="0.2">
      <c r="A133" s="110" t="s">
        <v>691</v>
      </c>
      <c r="B133" s="110" t="s">
        <v>692</v>
      </c>
      <c r="C133" s="110" t="s">
        <v>691</v>
      </c>
      <c r="D133" s="111" t="s">
        <v>692</v>
      </c>
      <c r="E133" s="100"/>
      <c r="F133" s="100"/>
      <c r="G133" s="100"/>
      <c r="H133" s="100"/>
      <c r="I133" s="100"/>
      <c r="J133" s="100"/>
      <c r="K133" s="100"/>
      <c r="L133" s="101"/>
      <c r="M133" s="99"/>
    </row>
    <row r="134" spans="1:13" ht="24" x14ac:dyDescent="0.2">
      <c r="A134" s="98" t="s">
        <v>693</v>
      </c>
      <c r="B134" s="98" t="s">
        <v>1555</v>
      </c>
      <c r="C134" s="98" t="s">
        <v>210</v>
      </c>
      <c r="D134" s="99" t="s">
        <v>694</v>
      </c>
      <c r="E134" s="100" t="s">
        <v>1384</v>
      </c>
      <c r="F134" s="100" t="s">
        <v>1384</v>
      </c>
      <c r="G134" s="100" t="s">
        <v>1384</v>
      </c>
      <c r="H134" s="100"/>
      <c r="I134" s="100"/>
      <c r="J134" s="100"/>
      <c r="K134" s="100"/>
      <c r="L134" s="101" t="s">
        <v>1384</v>
      </c>
      <c r="M134" s="99"/>
    </row>
    <row r="135" spans="1:13" ht="24" x14ac:dyDescent="0.2">
      <c r="A135" s="98" t="s">
        <v>695</v>
      </c>
      <c r="B135" s="98" t="s">
        <v>1556</v>
      </c>
      <c r="C135" s="98" t="s">
        <v>210</v>
      </c>
      <c r="D135" s="99" t="s">
        <v>696</v>
      </c>
      <c r="E135" s="100" t="s">
        <v>1384</v>
      </c>
      <c r="F135" s="100" t="s">
        <v>1384</v>
      </c>
      <c r="G135" s="100" t="s">
        <v>1384</v>
      </c>
      <c r="H135" s="100"/>
      <c r="I135" s="100"/>
      <c r="J135" s="100"/>
      <c r="K135" s="100"/>
      <c r="L135" s="101" t="s">
        <v>1384</v>
      </c>
      <c r="M135" s="99"/>
    </row>
    <row r="136" spans="1:13" x14ac:dyDescent="0.2">
      <c r="A136" s="98" t="s">
        <v>697</v>
      </c>
      <c r="B136" s="98" t="s">
        <v>1557</v>
      </c>
      <c r="C136" s="98" t="s">
        <v>210</v>
      </c>
      <c r="D136" s="99" t="s">
        <v>698</v>
      </c>
      <c r="E136" s="100" t="s">
        <v>1384</v>
      </c>
      <c r="F136" s="100" t="s">
        <v>1384</v>
      </c>
      <c r="G136" s="100" t="s">
        <v>1384</v>
      </c>
      <c r="H136" s="100"/>
      <c r="I136" s="100"/>
      <c r="J136" s="100"/>
      <c r="K136" s="100"/>
      <c r="L136" s="101" t="s">
        <v>1384</v>
      </c>
      <c r="M136" s="99"/>
    </row>
    <row r="137" spans="1:13" x14ac:dyDescent="0.2">
      <c r="A137" s="98" t="s">
        <v>699</v>
      </c>
      <c r="B137" s="98" t="s">
        <v>1558</v>
      </c>
      <c r="C137" s="98" t="s">
        <v>213</v>
      </c>
      <c r="D137" s="99" t="s">
        <v>700</v>
      </c>
      <c r="E137" s="100" t="s">
        <v>1384</v>
      </c>
      <c r="F137" s="100" t="s">
        <v>1384</v>
      </c>
      <c r="G137" s="100" t="s">
        <v>1384</v>
      </c>
      <c r="H137" s="100"/>
      <c r="I137" s="100" t="s">
        <v>1384</v>
      </c>
      <c r="J137" s="100"/>
      <c r="K137" s="100"/>
      <c r="L137" s="101" t="s">
        <v>1384</v>
      </c>
      <c r="M137" s="99"/>
    </row>
    <row r="138" spans="1:13" x14ac:dyDescent="0.2">
      <c r="A138" s="98" t="s">
        <v>701</v>
      </c>
      <c r="B138" s="98" t="s">
        <v>1559</v>
      </c>
      <c r="C138" s="98" t="s">
        <v>213</v>
      </c>
      <c r="D138" s="99" t="s">
        <v>702</v>
      </c>
      <c r="E138" s="100" t="s">
        <v>1384</v>
      </c>
      <c r="F138" s="100" t="s">
        <v>1384</v>
      </c>
      <c r="G138" s="100" t="s">
        <v>1384</v>
      </c>
      <c r="H138" s="100"/>
      <c r="I138" s="100" t="s">
        <v>1384</v>
      </c>
      <c r="J138" s="100"/>
      <c r="K138" s="100"/>
      <c r="L138" s="101" t="s">
        <v>1384</v>
      </c>
      <c r="M138" s="99"/>
    </row>
    <row r="139" spans="1:13" x14ac:dyDescent="0.2">
      <c r="A139" s="98" t="s">
        <v>703</v>
      </c>
      <c r="B139" s="98" t="s">
        <v>1560</v>
      </c>
      <c r="C139" s="98" t="s">
        <v>213</v>
      </c>
      <c r="D139" s="99" t="s">
        <v>704</v>
      </c>
      <c r="E139" s="100" t="s">
        <v>1384</v>
      </c>
      <c r="F139" s="100" t="s">
        <v>1384</v>
      </c>
      <c r="G139" s="100" t="s">
        <v>1384</v>
      </c>
      <c r="H139" s="100"/>
      <c r="I139" s="100" t="s">
        <v>1384</v>
      </c>
      <c r="J139" s="100"/>
      <c r="K139" s="100"/>
      <c r="L139" s="101" t="s">
        <v>1384</v>
      </c>
      <c r="M139" s="99"/>
    </row>
    <row r="140" spans="1:13" x14ac:dyDescent="0.2">
      <c r="A140" s="98" t="s">
        <v>215</v>
      </c>
      <c r="B140" s="98" t="s">
        <v>1561</v>
      </c>
      <c r="C140" s="98" t="s">
        <v>216</v>
      </c>
      <c r="D140" s="99" t="s">
        <v>705</v>
      </c>
      <c r="E140" s="100" t="s">
        <v>1384</v>
      </c>
      <c r="F140" s="100" t="s">
        <v>1384</v>
      </c>
      <c r="G140" s="100" t="s">
        <v>1384</v>
      </c>
      <c r="H140" s="100"/>
      <c r="I140" s="100" t="s">
        <v>1384</v>
      </c>
      <c r="J140" s="100"/>
      <c r="K140" s="100"/>
      <c r="L140" s="101" t="s">
        <v>1384</v>
      </c>
      <c r="M140" s="99"/>
    </row>
    <row r="141" spans="1:13" x14ac:dyDescent="0.2">
      <c r="A141" s="98" t="s">
        <v>218</v>
      </c>
      <c r="B141" s="98" t="s">
        <v>1562</v>
      </c>
      <c r="C141" s="98" t="s">
        <v>219</v>
      </c>
      <c r="D141" s="99" t="s">
        <v>706</v>
      </c>
      <c r="E141" s="100" t="s">
        <v>1384</v>
      </c>
      <c r="F141" s="100" t="s">
        <v>1384</v>
      </c>
      <c r="G141" s="100" t="s">
        <v>1384</v>
      </c>
      <c r="H141" s="100"/>
      <c r="I141" s="100" t="s">
        <v>1384</v>
      </c>
      <c r="J141" s="100"/>
      <c r="K141" s="100"/>
      <c r="L141" s="101" t="s">
        <v>1384</v>
      </c>
      <c r="M141" s="99"/>
    </row>
    <row r="142" spans="1:13" x14ac:dyDescent="0.2">
      <c r="A142" s="98" t="s">
        <v>221</v>
      </c>
      <c r="B142" s="98" t="s">
        <v>1563</v>
      </c>
      <c r="C142" s="98" t="s">
        <v>222</v>
      </c>
      <c r="D142" s="99" t="s">
        <v>707</v>
      </c>
      <c r="E142" s="100" t="s">
        <v>1384</v>
      </c>
      <c r="F142" s="100" t="s">
        <v>1384</v>
      </c>
      <c r="G142" s="100" t="s">
        <v>1384</v>
      </c>
      <c r="H142" s="100"/>
      <c r="I142" s="100" t="s">
        <v>1384</v>
      </c>
      <c r="J142" s="100"/>
      <c r="K142" s="100"/>
      <c r="L142" s="101" t="s">
        <v>1384</v>
      </c>
      <c r="M142" s="99"/>
    </row>
    <row r="143" spans="1:13" x14ac:dyDescent="0.2">
      <c r="A143" s="98" t="s">
        <v>229</v>
      </c>
      <c r="B143" s="98" t="s">
        <v>1564</v>
      </c>
      <c r="C143" s="98" t="s">
        <v>230</v>
      </c>
      <c r="D143" s="99" t="s">
        <v>708</v>
      </c>
      <c r="E143" s="100" t="s">
        <v>1384</v>
      </c>
      <c r="F143" s="100" t="s">
        <v>1384</v>
      </c>
      <c r="G143" s="100" t="s">
        <v>1384</v>
      </c>
      <c r="H143" s="100"/>
      <c r="I143" s="100" t="s">
        <v>1384</v>
      </c>
      <c r="J143" s="100"/>
      <c r="K143" s="100"/>
      <c r="L143" s="101" t="s">
        <v>1384</v>
      </c>
      <c r="M143" s="99"/>
    </row>
    <row r="144" spans="1:13" x14ac:dyDescent="0.2">
      <c r="A144" s="98" t="s">
        <v>224</v>
      </c>
      <c r="B144" s="98" t="s">
        <v>1565</v>
      </c>
      <c r="C144" s="98" t="s">
        <v>225</v>
      </c>
      <c r="D144" s="99" t="s">
        <v>709</v>
      </c>
      <c r="E144" s="100" t="s">
        <v>1384</v>
      </c>
      <c r="F144" s="100" t="s">
        <v>1384</v>
      </c>
      <c r="G144" s="100" t="s">
        <v>1384</v>
      </c>
      <c r="H144" s="100"/>
      <c r="I144" s="100" t="s">
        <v>1384</v>
      </c>
      <c r="J144" s="100"/>
      <c r="K144" s="100"/>
      <c r="L144" s="101" t="s">
        <v>1384</v>
      </c>
      <c r="M144" s="99"/>
    </row>
    <row r="145" spans="1:13" ht="24" x14ac:dyDescent="0.2">
      <c r="A145" s="98" t="s">
        <v>227</v>
      </c>
      <c r="B145" s="98" t="s">
        <v>1566</v>
      </c>
      <c r="C145" s="98" t="s">
        <v>228</v>
      </c>
      <c r="D145" s="99" t="s">
        <v>710</v>
      </c>
      <c r="E145" s="100" t="s">
        <v>1384</v>
      </c>
      <c r="F145" s="100" t="s">
        <v>1384</v>
      </c>
      <c r="G145" s="100" t="s">
        <v>1384</v>
      </c>
      <c r="H145" s="100"/>
      <c r="I145" s="100" t="s">
        <v>1384</v>
      </c>
      <c r="J145" s="100"/>
      <c r="K145" s="100"/>
      <c r="L145" s="101" t="s">
        <v>1384</v>
      </c>
      <c r="M145" s="99"/>
    </row>
    <row r="146" spans="1:13" x14ac:dyDescent="0.2">
      <c r="A146" s="98" t="s">
        <v>235</v>
      </c>
      <c r="B146" s="98" t="s">
        <v>1567</v>
      </c>
      <c r="C146" s="98" t="s">
        <v>236</v>
      </c>
      <c r="D146" s="99" t="s">
        <v>711</v>
      </c>
      <c r="E146" s="100" t="s">
        <v>1384</v>
      </c>
      <c r="F146" s="100" t="s">
        <v>1384</v>
      </c>
      <c r="G146" s="100" t="s">
        <v>1384</v>
      </c>
      <c r="H146" s="100"/>
      <c r="I146" s="100" t="s">
        <v>1384</v>
      </c>
      <c r="J146" s="100"/>
      <c r="K146" s="100"/>
      <c r="L146" s="101" t="s">
        <v>1384</v>
      </c>
      <c r="M146" s="99"/>
    </row>
    <row r="147" spans="1:13" x14ac:dyDescent="0.2">
      <c r="A147" s="98" t="s">
        <v>238</v>
      </c>
      <c r="B147" s="98" t="s">
        <v>1568</v>
      </c>
      <c r="C147" s="98" t="s">
        <v>239</v>
      </c>
      <c r="D147" s="99" t="s">
        <v>712</v>
      </c>
      <c r="E147" s="100" t="s">
        <v>1384</v>
      </c>
      <c r="F147" s="100" t="s">
        <v>1384</v>
      </c>
      <c r="G147" s="100" t="s">
        <v>1384</v>
      </c>
      <c r="H147" s="100"/>
      <c r="I147" s="100" t="s">
        <v>1384</v>
      </c>
      <c r="J147" s="100" t="s">
        <v>1384</v>
      </c>
      <c r="K147" s="100"/>
      <c r="L147" s="101" t="s">
        <v>1384</v>
      </c>
      <c r="M147" s="99"/>
    </row>
    <row r="148" spans="1:13" x14ac:dyDescent="0.2">
      <c r="A148" s="98" t="s">
        <v>241</v>
      </c>
      <c r="B148" s="98" t="s">
        <v>1569</v>
      </c>
      <c r="C148" s="98" t="s">
        <v>242</v>
      </c>
      <c r="D148" s="99" t="s">
        <v>713</v>
      </c>
      <c r="E148" s="100" t="s">
        <v>1384</v>
      </c>
      <c r="F148" s="100" t="s">
        <v>1384</v>
      </c>
      <c r="G148" s="100" t="s">
        <v>1384</v>
      </c>
      <c r="H148" s="100"/>
      <c r="I148" s="100" t="s">
        <v>1384</v>
      </c>
      <c r="J148" s="100" t="s">
        <v>1384</v>
      </c>
      <c r="K148" s="100"/>
      <c r="L148" s="101" t="s">
        <v>1384</v>
      </c>
      <c r="M148" s="99"/>
    </row>
    <row r="149" spans="1:13" x14ac:dyDescent="0.2">
      <c r="A149" s="98" t="s">
        <v>244</v>
      </c>
      <c r="B149" s="98" t="s">
        <v>1570</v>
      </c>
      <c r="C149" s="98" t="s">
        <v>245</v>
      </c>
      <c r="D149" s="99" t="s">
        <v>714</v>
      </c>
      <c r="E149" s="100" t="s">
        <v>1384</v>
      </c>
      <c r="F149" s="100" t="s">
        <v>1384</v>
      </c>
      <c r="G149" s="100" t="s">
        <v>1384</v>
      </c>
      <c r="H149" s="100"/>
      <c r="I149" s="100" t="s">
        <v>1384</v>
      </c>
      <c r="J149" s="100" t="s">
        <v>1384</v>
      </c>
      <c r="K149" s="100"/>
      <c r="L149" s="101" t="s">
        <v>1384</v>
      </c>
      <c r="M149" s="99"/>
    </row>
    <row r="150" spans="1:13" x14ac:dyDescent="0.2">
      <c r="A150" s="98" t="s">
        <v>247</v>
      </c>
      <c r="B150" s="98" t="s">
        <v>1571</v>
      </c>
      <c r="C150" s="98" t="s">
        <v>248</v>
      </c>
      <c r="D150" s="99" t="s">
        <v>715</v>
      </c>
      <c r="E150" s="100" t="s">
        <v>1384</v>
      </c>
      <c r="F150" s="100" t="s">
        <v>1384</v>
      </c>
      <c r="G150" s="100" t="s">
        <v>1384</v>
      </c>
      <c r="H150" s="100"/>
      <c r="I150" s="100" t="s">
        <v>1384</v>
      </c>
      <c r="J150" s="100" t="s">
        <v>1384</v>
      </c>
      <c r="K150" s="100"/>
      <c r="L150" s="101" t="s">
        <v>1384</v>
      </c>
      <c r="M150" s="99"/>
    </row>
    <row r="151" spans="1:13" x14ac:dyDescent="0.2">
      <c r="A151" s="98" t="s">
        <v>250</v>
      </c>
      <c r="B151" s="98" t="s">
        <v>1572</v>
      </c>
      <c r="C151" s="98" t="s">
        <v>251</v>
      </c>
      <c r="D151" s="99" t="s">
        <v>716</v>
      </c>
      <c r="E151" s="100" t="s">
        <v>1384</v>
      </c>
      <c r="F151" s="100" t="s">
        <v>1384</v>
      </c>
      <c r="G151" s="100" t="s">
        <v>1384</v>
      </c>
      <c r="H151" s="100"/>
      <c r="I151" s="100" t="s">
        <v>1384</v>
      </c>
      <c r="J151" s="100" t="s">
        <v>1384</v>
      </c>
      <c r="K151" s="100"/>
      <c r="L151" s="101" t="s">
        <v>1384</v>
      </c>
      <c r="M151" s="99"/>
    </row>
    <row r="152" spans="1:13" ht="24" x14ac:dyDescent="0.2">
      <c r="A152" s="98" t="s">
        <v>253</v>
      </c>
      <c r="B152" s="98" t="s">
        <v>1573</v>
      </c>
      <c r="C152" s="98" t="s">
        <v>254</v>
      </c>
      <c r="D152" s="99" t="s">
        <v>717</v>
      </c>
      <c r="E152" s="100" t="s">
        <v>1384</v>
      </c>
      <c r="F152" s="100" t="s">
        <v>1384</v>
      </c>
      <c r="G152" s="100" t="s">
        <v>1384</v>
      </c>
      <c r="H152" s="100"/>
      <c r="I152" s="100" t="s">
        <v>1384</v>
      </c>
      <c r="J152" s="100" t="s">
        <v>1384</v>
      </c>
      <c r="K152" s="100"/>
      <c r="L152" s="101" t="s">
        <v>1384</v>
      </c>
      <c r="M152" s="99"/>
    </row>
    <row r="153" spans="1:13" x14ac:dyDescent="0.2">
      <c r="A153" s="98" t="s">
        <v>718</v>
      </c>
      <c r="B153" s="98" t="s">
        <v>1574</v>
      </c>
      <c r="C153" s="98" t="s">
        <v>267</v>
      </c>
      <c r="D153" s="99" t="s">
        <v>719</v>
      </c>
      <c r="E153" s="100"/>
      <c r="F153" s="100"/>
      <c r="G153" s="100"/>
      <c r="H153" s="100"/>
      <c r="I153" s="100" t="s">
        <v>1384</v>
      </c>
      <c r="J153" s="100"/>
      <c r="K153" s="100"/>
      <c r="L153" s="101" t="s">
        <v>1384</v>
      </c>
      <c r="M153" s="99"/>
    </row>
    <row r="154" spans="1:13" x14ac:dyDescent="0.2">
      <c r="A154" s="98" t="s">
        <v>720</v>
      </c>
      <c r="B154" s="98" t="s">
        <v>1575</v>
      </c>
      <c r="C154" s="98" t="s">
        <v>267</v>
      </c>
      <c r="D154" s="99" t="s">
        <v>721</v>
      </c>
      <c r="E154" s="100"/>
      <c r="F154" s="100"/>
      <c r="G154" s="100"/>
      <c r="H154" s="100"/>
      <c r="I154" s="100" t="s">
        <v>1384</v>
      </c>
      <c r="J154" s="100"/>
      <c r="K154" s="100"/>
      <c r="L154" s="101" t="s">
        <v>1384</v>
      </c>
      <c r="M154" s="99"/>
    </row>
    <row r="155" spans="1:13" x14ac:dyDescent="0.2">
      <c r="A155" s="98" t="s">
        <v>722</v>
      </c>
      <c r="B155" s="98" t="s">
        <v>1576</v>
      </c>
      <c r="C155" s="98" t="s">
        <v>267</v>
      </c>
      <c r="D155" s="99" t="s">
        <v>723</v>
      </c>
      <c r="E155" s="100"/>
      <c r="F155" s="100"/>
      <c r="G155" s="100"/>
      <c r="H155" s="100"/>
      <c r="I155" s="100" t="s">
        <v>1384</v>
      </c>
      <c r="J155" s="100"/>
      <c r="K155" s="100"/>
      <c r="L155" s="101" t="s">
        <v>1384</v>
      </c>
      <c r="M155" s="99"/>
    </row>
    <row r="156" spans="1:13" x14ac:dyDescent="0.2">
      <c r="A156" s="98" t="s">
        <v>724</v>
      </c>
      <c r="B156" s="98" t="s">
        <v>1577</v>
      </c>
      <c r="C156" s="98" t="s">
        <v>267</v>
      </c>
      <c r="D156" s="99" t="s">
        <v>725</v>
      </c>
      <c r="E156" s="100"/>
      <c r="F156" s="100"/>
      <c r="G156" s="100"/>
      <c r="H156" s="100"/>
      <c r="I156" s="100" t="s">
        <v>1384</v>
      </c>
      <c r="J156" s="100"/>
      <c r="K156" s="100"/>
      <c r="L156" s="101" t="s">
        <v>1384</v>
      </c>
      <c r="M156" s="99"/>
    </row>
    <row r="157" spans="1:13" ht="24" x14ac:dyDescent="0.2">
      <c r="A157" s="98" t="s">
        <v>726</v>
      </c>
      <c r="B157" s="98" t="s">
        <v>1578</v>
      </c>
      <c r="C157" s="98" t="s">
        <v>267</v>
      </c>
      <c r="D157" s="99" t="s">
        <v>727</v>
      </c>
      <c r="E157" s="100"/>
      <c r="F157" s="100"/>
      <c r="G157" s="100"/>
      <c r="H157" s="100"/>
      <c r="I157" s="100" t="s">
        <v>1384</v>
      </c>
      <c r="J157" s="100"/>
      <c r="K157" s="100"/>
      <c r="L157" s="101" t="s">
        <v>1384</v>
      </c>
      <c r="M157" s="99"/>
    </row>
    <row r="158" spans="1:13" ht="24" x14ac:dyDescent="0.2">
      <c r="A158" s="98" t="s">
        <v>728</v>
      </c>
      <c r="B158" s="98" t="s">
        <v>1579</v>
      </c>
      <c r="C158" s="98" t="s">
        <v>267</v>
      </c>
      <c r="D158" s="99" t="s">
        <v>729</v>
      </c>
      <c r="E158" s="100"/>
      <c r="F158" s="100"/>
      <c r="G158" s="100"/>
      <c r="H158" s="100"/>
      <c r="I158" s="100" t="s">
        <v>1384</v>
      </c>
      <c r="J158" s="100"/>
      <c r="K158" s="100"/>
      <c r="L158" s="101" t="s">
        <v>1384</v>
      </c>
      <c r="M158" s="99"/>
    </row>
    <row r="159" spans="1:13" x14ac:dyDescent="0.2">
      <c r="A159" s="98" t="s">
        <v>730</v>
      </c>
      <c r="B159" s="98" t="s">
        <v>1580</v>
      </c>
      <c r="C159" s="98" t="s">
        <v>267</v>
      </c>
      <c r="D159" s="99" t="s">
        <v>731</v>
      </c>
      <c r="E159" s="100"/>
      <c r="F159" s="100"/>
      <c r="G159" s="100"/>
      <c r="H159" s="100"/>
      <c r="I159" s="100" t="s">
        <v>1384</v>
      </c>
      <c r="J159" s="100"/>
      <c r="K159" s="100"/>
      <c r="L159" s="101" t="s">
        <v>1384</v>
      </c>
      <c r="M159" s="99"/>
    </row>
    <row r="160" spans="1:13" ht="24" x14ac:dyDescent="0.2">
      <c r="A160" s="98" t="s">
        <v>732</v>
      </c>
      <c r="B160" s="98" t="s">
        <v>1581</v>
      </c>
      <c r="C160" s="98" t="s">
        <v>267</v>
      </c>
      <c r="D160" s="99" t="s">
        <v>733</v>
      </c>
      <c r="E160" s="100"/>
      <c r="F160" s="100"/>
      <c r="G160" s="100"/>
      <c r="H160" s="100"/>
      <c r="I160" s="100" t="s">
        <v>1384</v>
      </c>
      <c r="J160" s="100"/>
      <c r="K160" s="100"/>
      <c r="L160" s="101" t="s">
        <v>1384</v>
      </c>
      <c r="M160" s="99"/>
    </row>
    <row r="161" spans="1:13" x14ac:dyDescent="0.2">
      <c r="A161" s="98" t="s">
        <v>734</v>
      </c>
      <c r="B161" s="98" t="s">
        <v>1582</v>
      </c>
      <c r="C161" s="98" t="s">
        <v>267</v>
      </c>
      <c r="D161" s="99" t="s">
        <v>735</v>
      </c>
      <c r="E161" s="100"/>
      <c r="F161" s="100"/>
      <c r="G161" s="100"/>
      <c r="H161" s="100"/>
      <c r="I161" s="100" t="s">
        <v>1384</v>
      </c>
      <c r="J161" s="100"/>
      <c r="K161" s="100"/>
      <c r="L161" s="101" t="s">
        <v>1384</v>
      </c>
      <c r="M161" s="99"/>
    </row>
    <row r="162" spans="1:13" x14ac:dyDescent="0.2">
      <c r="A162" s="98" t="s">
        <v>736</v>
      </c>
      <c r="B162" s="98" t="s">
        <v>1583</v>
      </c>
      <c r="C162" s="98" t="s">
        <v>260</v>
      </c>
      <c r="D162" s="99" t="s">
        <v>737</v>
      </c>
      <c r="E162" s="100"/>
      <c r="F162" s="100"/>
      <c r="G162" s="100"/>
      <c r="H162" s="100"/>
      <c r="I162" s="100" t="s">
        <v>1384</v>
      </c>
      <c r="J162" s="100"/>
      <c r="K162" s="100"/>
      <c r="L162" s="101" t="s">
        <v>1384</v>
      </c>
      <c r="M162" s="99"/>
    </row>
    <row r="163" spans="1:13" ht="24" x14ac:dyDescent="0.2">
      <c r="A163" s="110" t="s">
        <v>738</v>
      </c>
      <c r="B163" s="110" t="s">
        <v>1584</v>
      </c>
      <c r="C163" s="110" t="s">
        <v>260</v>
      </c>
      <c r="D163" s="111" t="s">
        <v>739</v>
      </c>
      <c r="E163" s="100"/>
      <c r="F163" s="100"/>
      <c r="G163" s="100"/>
      <c r="H163" s="100"/>
      <c r="I163" s="100" t="s">
        <v>1384</v>
      </c>
      <c r="J163" s="100"/>
      <c r="K163" s="100"/>
      <c r="L163" s="101" t="s">
        <v>1384</v>
      </c>
      <c r="M163" s="99"/>
    </row>
    <row r="164" spans="1:13" ht="24" x14ac:dyDescent="0.2">
      <c r="A164" s="128" t="s">
        <v>1585</v>
      </c>
      <c r="B164" s="128" t="s">
        <v>1586</v>
      </c>
      <c r="C164" s="128" t="s">
        <v>260</v>
      </c>
      <c r="D164" s="129" t="s">
        <v>1587</v>
      </c>
      <c r="E164" s="132"/>
      <c r="F164" s="132"/>
      <c r="G164" s="132"/>
      <c r="H164" s="132"/>
      <c r="I164" s="132" t="s">
        <v>1384</v>
      </c>
      <c r="J164" s="132"/>
      <c r="K164" s="132"/>
      <c r="L164" s="133" t="s">
        <v>1384</v>
      </c>
      <c r="M164" s="99"/>
    </row>
    <row r="165" spans="1:13" x14ac:dyDescent="0.2">
      <c r="A165" s="98" t="s">
        <v>740</v>
      </c>
      <c r="B165" s="98" t="s">
        <v>1588</v>
      </c>
      <c r="C165" s="98" t="s">
        <v>260</v>
      </c>
      <c r="D165" s="99" t="s">
        <v>741</v>
      </c>
      <c r="E165" s="100"/>
      <c r="F165" s="100"/>
      <c r="G165" s="100"/>
      <c r="H165" s="100"/>
      <c r="I165" s="100" t="s">
        <v>1384</v>
      </c>
      <c r="J165" s="100"/>
      <c r="K165" s="100"/>
      <c r="L165" s="101" t="s">
        <v>1384</v>
      </c>
      <c r="M165" s="99"/>
    </row>
    <row r="166" spans="1:13" ht="24" x14ac:dyDescent="0.2">
      <c r="A166" s="110" t="s">
        <v>742</v>
      </c>
      <c r="B166" s="110" t="s">
        <v>1589</v>
      </c>
      <c r="C166" s="110" t="s">
        <v>260</v>
      </c>
      <c r="D166" s="111" t="s">
        <v>743</v>
      </c>
      <c r="E166" s="100"/>
      <c r="F166" s="100"/>
      <c r="G166" s="100"/>
      <c r="H166" s="100"/>
      <c r="I166" s="100" t="s">
        <v>1384</v>
      </c>
      <c r="J166" s="100"/>
      <c r="K166" s="100"/>
      <c r="L166" s="101" t="s">
        <v>1384</v>
      </c>
      <c r="M166" s="99"/>
    </row>
    <row r="167" spans="1:13" ht="24" x14ac:dyDescent="0.2">
      <c r="A167" s="128" t="s">
        <v>1590</v>
      </c>
      <c r="B167" s="128" t="s">
        <v>1591</v>
      </c>
      <c r="C167" s="128" t="s">
        <v>260</v>
      </c>
      <c r="D167" s="129" t="s">
        <v>1592</v>
      </c>
      <c r="E167" s="132"/>
      <c r="F167" s="132"/>
      <c r="G167" s="132"/>
      <c r="H167" s="132"/>
      <c r="I167" s="132" t="s">
        <v>1384</v>
      </c>
      <c r="J167" s="132"/>
      <c r="K167" s="132"/>
      <c r="L167" s="133" t="s">
        <v>1384</v>
      </c>
      <c r="M167" s="99"/>
    </row>
    <row r="168" spans="1:13" x14ac:dyDescent="0.2">
      <c r="A168" s="98" t="s">
        <v>744</v>
      </c>
      <c r="B168" s="98" t="s">
        <v>1593</v>
      </c>
      <c r="C168" s="98" t="s">
        <v>260</v>
      </c>
      <c r="D168" s="99" t="s">
        <v>745</v>
      </c>
      <c r="E168" s="100"/>
      <c r="F168" s="100"/>
      <c r="G168" s="100"/>
      <c r="H168" s="100"/>
      <c r="I168" s="100" t="s">
        <v>1384</v>
      </c>
      <c r="J168" s="100"/>
      <c r="K168" s="100"/>
      <c r="L168" s="101" t="s">
        <v>1384</v>
      </c>
      <c r="M168" s="99"/>
    </row>
    <row r="169" spans="1:13" ht="24" x14ac:dyDescent="0.2">
      <c r="A169" s="98" t="s">
        <v>746</v>
      </c>
      <c r="B169" s="98" t="s">
        <v>1594</v>
      </c>
      <c r="C169" s="98" t="s">
        <v>260</v>
      </c>
      <c r="D169" s="99" t="s">
        <v>2182</v>
      </c>
      <c r="E169" s="100"/>
      <c r="F169" s="100"/>
      <c r="G169" s="100"/>
      <c r="H169" s="100"/>
      <c r="I169" s="100" t="s">
        <v>1384</v>
      </c>
      <c r="J169" s="100"/>
      <c r="K169" s="100"/>
      <c r="L169" s="101" t="s">
        <v>1384</v>
      </c>
      <c r="M169" s="99"/>
    </row>
    <row r="170" spans="1:13" ht="24" x14ac:dyDescent="0.2">
      <c r="A170" s="128" t="s">
        <v>1595</v>
      </c>
      <c r="B170" s="128" t="s">
        <v>1596</v>
      </c>
      <c r="C170" s="128" t="s">
        <v>260</v>
      </c>
      <c r="D170" s="129" t="s">
        <v>1597</v>
      </c>
      <c r="E170" s="132"/>
      <c r="F170" s="132"/>
      <c r="G170" s="132"/>
      <c r="H170" s="132"/>
      <c r="I170" s="132" t="s">
        <v>1384</v>
      </c>
      <c r="J170" s="132"/>
      <c r="K170" s="132"/>
      <c r="L170" s="133" t="s">
        <v>1384</v>
      </c>
      <c r="M170" s="99"/>
    </row>
    <row r="171" spans="1:13" x14ac:dyDescent="0.2">
      <c r="A171" s="98" t="s">
        <v>748</v>
      </c>
      <c r="B171" s="98" t="s">
        <v>1598</v>
      </c>
      <c r="C171" s="98" t="s">
        <v>262</v>
      </c>
      <c r="D171" s="99" t="s">
        <v>749</v>
      </c>
      <c r="E171" s="100" t="s">
        <v>1384</v>
      </c>
      <c r="F171" s="100" t="s">
        <v>1384</v>
      </c>
      <c r="G171" s="100" t="s">
        <v>1384</v>
      </c>
      <c r="H171" s="100"/>
      <c r="I171" s="100" t="s">
        <v>1384</v>
      </c>
      <c r="J171" s="100"/>
      <c r="K171" s="100"/>
      <c r="L171" s="101" t="s">
        <v>1384</v>
      </c>
      <c r="M171" s="99"/>
    </row>
    <row r="172" spans="1:13" ht="24" x14ac:dyDescent="0.2">
      <c r="A172" s="98" t="s">
        <v>750</v>
      </c>
      <c r="B172" s="98" t="s">
        <v>1599</v>
      </c>
      <c r="C172" s="98" t="e">
        <v>#N/A</v>
      </c>
      <c r="D172" s="99" t="s">
        <v>751</v>
      </c>
      <c r="E172" s="100"/>
      <c r="F172" s="100"/>
      <c r="G172" s="100"/>
      <c r="H172" s="100"/>
      <c r="I172" s="100" t="s">
        <v>1384</v>
      </c>
      <c r="J172" s="100"/>
      <c r="K172" s="100"/>
      <c r="L172" s="101" t="s">
        <v>1384</v>
      </c>
      <c r="M172" s="99"/>
    </row>
    <row r="173" spans="1:13" ht="24" x14ac:dyDescent="0.2">
      <c r="A173" s="110" t="s">
        <v>752</v>
      </c>
      <c r="B173" s="110" t="s">
        <v>1600</v>
      </c>
      <c r="C173" s="110" t="e">
        <v>#N/A</v>
      </c>
      <c r="D173" s="111" t="s">
        <v>753</v>
      </c>
      <c r="E173" s="100"/>
      <c r="F173" s="100"/>
      <c r="G173" s="100"/>
      <c r="H173" s="100"/>
      <c r="I173" s="100" t="s">
        <v>1384</v>
      </c>
      <c r="J173" s="100"/>
      <c r="K173" s="100"/>
      <c r="L173" s="101" t="s">
        <v>1384</v>
      </c>
      <c r="M173" s="99"/>
    </row>
    <row r="174" spans="1:13" ht="36" x14ac:dyDescent="0.2">
      <c r="A174" s="128" t="s">
        <v>1601</v>
      </c>
      <c r="B174" s="128" t="s">
        <v>1602</v>
      </c>
      <c r="C174" s="128" t="e">
        <v>#N/A</v>
      </c>
      <c r="D174" s="129" t="s">
        <v>1603</v>
      </c>
      <c r="E174" s="132"/>
      <c r="F174" s="132"/>
      <c r="G174" s="132"/>
      <c r="H174" s="132"/>
      <c r="I174" s="132" t="s">
        <v>1384</v>
      </c>
      <c r="J174" s="132"/>
      <c r="K174" s="132"/>
      <c r="L174" s="133" t="s">
        <v>1384</v>
      </c>
      <c r="M174" s="99"/>
    </row>
    <row r="175" spans="1:13" ht="24" x14ac:dyDescent="0.2">
      <c r="A175" s="98" t="s">
        <v>754</v>
      </c>
      <c r="B175" s="98" t="s">
        <v>1604</v>
      </c>
      <c r="C175" s="98" t="e">
        <v>#N/A</v>
      </c>
      <c r="D175" s="99" t="s">
        <v>755</v>
      </c>
      <c r="E175" s="100"/>
      <c r="F175" s="100"/>
      <c r="G175" s="100"/>
      <c r="H175" s="100"/>
      <c r="I175" s="100" t="s">
        <v>1384</v>
      </c>
      <c r="J175" s="100"/>
      <c r="K175" s="100"/>
      <c r="L175" s="101" t="s">
        <v>1384</v>
      </c>
      <c r="M175" s="99"/>
    </row>
    <row r="176" spans="1:13" ht="24" x14ac:dyDescent="0.2">
      <c r="A176" s="110" t="s">
        <v>756</v>
      </c>
      <c r="B176" s="110" t="s">
        <v>1605</v>
      </c>
      <c r="C176" s="110" t="e">
        <v>#N/A</v>
      </c>
      <c r="D176" s="111" t="s">
        <v>757</v>
      </c>
      <c r="E176" s="100"/>
      <c r="F176" s="100"/>
      <c r="G176" s="100"/>
      <c r="H176" s="100"/>
      <c r="I176" s="100" t="s">
        <v>1384</v>
      </c>
      <c r="J176" s="100"/>
      <c r="K176" s="100"/>
      <c r="L176" s="101" t="s">
        <v>1384</v>
      </c>
      <c r="M176" s="99"/>
    </row>
    <row r="177" spans="1:13" ht="24" x14ac:dyDescent="0.2">
      <c r="A177" s="128" t="s">
        <v>1606</v>
      </c>
      <c r="B177" s="128" t="s">
        <v>1607</v>
      </c>
      <c r="C177" s="128" t="e">
        <v>#N/A</v>
      </c>
      <c r="D177" s="129" t="s">
        <v>1608</v>
      </c>
      <c r="E177" s="132"/>
      <c r="F177" s="132"/>
      <c r="G177" s="132"/>
      <c r="H177" s="132"/>
      <c r="I177" s="132" t="s">
        <v>1384</v>
      </c>
      <c r="J177" s="132"/>
      <c r="K177" s="132"/>
      <c r="L177" s="133" t="s">
        <v>1384</v>
      </c>
      <c r="M177" s="99"/>
    </row>
    <row r="178" spans="1:13" ht="24" x14ac:dyDescent="0.2">
      <c r="A178" s="98" t="s">
        <v>758</v>
      </c>
      <c r="B178" s="98" t="s">
        <v>1609</v>
      </c>
      <c r="C178" s="98" t="e">
        <v>#N/A</v>
      </c>
      <c r="D178" s="99" t="s">
        <v>759</v>
      </c>
      <c r="E178" s="100"/>
      <c r="F178" s="100"/>
      <c r="G178" s="100"/>
      <c r="H178" s="100"/>
      <c r="I178" s="100" t="s">
        <v>1384</v>
      </c>
      <c r="J178" s="100"/>
      <c r="K178" s="100"/>
      <c r="L178" s="101" t="s">
        <v>1384</v>
      </c>
      <c r="M178" s="99"/>
    </row>
    <row r="179" spans="1:13" ht="24" x14ac:dyDescent="0.2">
      <c r="A179" s="110" t="s">
        <v>760</v>
      </c>
      <c r="B179" s="110" t="s">
        <v>1610</v>
      </c>
      <c r="C179" s="110" t="e">
        <v>#N/A</v>
      </c>
      <c r="D179" s="111" t="s">
        <v>761</v>
      </c>
      <c r="E179" s="100"/>
      <c r="F179" s="100"/>
      <c r="G179" s="100"/>
      <c r="H179" s="100"/>
      <c r="I179" s="100" t="s">
        <v>1384</v>
      </c>
      <c r="J179" s="100"/>
      <c r="K179" s="100"/>
      <c r="L179" s="101" t="s">
        <v>1384</v>
      </c>
      <c r="M179" s="99"/>
    </row>
    <row r="180" spans="1:13" ht="24" x14ac:dyDescent="0.2">
      <c r="A180" s="128" t="s">
        <v>1611</v>
      </c>
      <c r="B180" s="128" t="s">
        <v>1612</v>
      </c>
      <c r="C180" s="128" t="e">
        <v>#N/A</v>
      </c>
      <c r="D180" s="129" t="s">
        <v>1613</v>
      </c>
      <c r="E180" s="132"/>
      <c r="F180" s="132"/>
      <c r="G180" s="132"/>
      <c r="H180" s="132"/>
      <c r="I180" s="132" t="s">
        <v>1384</v>
      </c>
      <c r="J180" s="132"/>
      <c r="K180" s="132"/>
      <c r="L180" s="133" t="s">
        <v>1384</v>
      </c>
      <c r="M180" s="99"/>
    </row>
    <row r="181" spans="1:13" x14ac:dyDescent="0.2">
      <c r="A181" s="98" t="s">
        <v>762</v>
      </c>
      <c r="B181" s="98" t="s">
        <v>1614</v>
      </c>
      <c r="C181" s="98" t="e">
        <v>#N/A</v>
      </c>
      <c r="D181" s="99" t="s">
        <v>763</v>
      </c>
      <c r="E181" s="100"/>
      <c r="F181" s="100"/>
      <c r="G181" s="100"/>
      <c r="H181" s="100"/>
      <c r="I181" s="100" t="s">
        <v>1384</v>
      </c>
      <c r="J181" s="100"/>
      <c r="K181" s="100"/>
      <c r="L181" s="101" t="s">
        <v>1384</v>
      </c>
      <c r="M181" s="99"/>
    </row>
    <row r="182" spans="1:13" ht="24" x14ac:dyDescent="0.2">
      <c r="A182" s="110" t="s">
        <v>764</v>
      </c>
      <c r="B182" s="110" t="s">
        <v>1615</v>
      </c>
      <c r="C182" s="110" t="e">
        <v>#N/A</v>
      </c>
      <c r="D182" s="111" t="s">
        <v>765</v>
      </c>
      <c r="E182" s="100"/>
      <c r="F182" s="100"/>
      <c r="G182" s="100"/>
      <c r="H182" s="100"/>
      <c r="I182" s="130" t="s">
        <v>1384</v>
      </c>
      <c r="J182" s="130"/>
      <c r="K182" s="130"/>
      <c r="L182" s="131" t="s">
        <v>1384</v>
      </c>
      <c r="M182" s="99"/>
    </row>
    <row r="183" spans="1:13" ht="24" x14ac:dyDescent="0.2">
      <c r="A183" s="128" t="s">
        <v>1616</v>
      </c>
      <c r="B183" s="128" t="s">
        <v>1617</v>
      </c>
      <c r="C183" s="128" t="e">
        <v>#N/A</v>
      </c>
      <c r="D183" s="129" t="s">
        <v>1618</v>
      </c>
      <c r="E183" s="132"/>
      <c r="F183" s="132"/>
      <c r="G183" s="132"/>
      <c r="H183" s="132"/>
      <c r="I183" s="132" t="s">
        <v>1384</v>
      </c>
      <c r="J183" s="132"/>
      <c r="K183" s="132"/>
      <c r="L183" s="133" t="s">
        <v>1384</v>
      </c>
      <c r="M183" s="99"/>
    </row>
    <row r="184" spans="1:13" ht="24" x14ac:dyDescent="0.2">
      <c r="A184" s="98" t="s">
        <v>766</v>
      </c>
      <c r="B184" s="98" t="s">
        <v>1619</v>
      </c>
      <c r="C184" s="98" t="e">
        <v>#N/A</v>
      </c>
      <c r="D184" s="99" t="s">
        <v>767</v>
      </c>
      <c r="E184" s="100"/>
      <c r="F184" s="100"/>
      <c r="G184" s="100"/>
      <c r="H184" s="100"/>
      <c r="I184" s="100" t="s">
        <v>1384</v>
      </c>
      <c r="J184" s="100"/>
      <c r="K184" s="100"/>
      <c r="L184" s="101" t="s">
        <v>1384</v>
      </c>
      <c r="M184" s="99"/>
    </row>
    <row r="185" spans="1:13" ht="36" x14ac:dyDescent="0.2">
      <c r="A185" s="110" t="s">
        <v>768</v>
      </c>
      <c r="B185" s="110" t="s">
        <v>1621</v>
      </c>
      <c r="C185" s="110" t="e">
        <v>#N/A</v>
      </c>
      <c r="D185" s="111" t="s">
        <v>769</v>
      </c>
      <c r="E185" s="100"/>
      <c r="F185" s="100"/>
      <c r="G185" s="100"/>
      <c r="H185" s="100"/>
      <c r="I185" s="100" t="s">
        <v>1384</v>
      </c>
      <c r="J185" s="100"/>
      <c r="K185" s="100"/>
      <c r="L185" s="101" t="s">
        <v>1384</v>
      </c>
      <c r="M185" s="99"/>
    </row>
    <row r="186" spans="1:13" ht="24" x14ac:dyDescent="0.2">
      <c r="A186" s="128" t="s">
        <v>1622</v>
      </c>
      <c r="B186" s="128" t="s">
        <v>1623</v>
      </c>
      <c r="C186" s="128" t="e">
        <v>#N/A</v>
      </c>
      <c r="D186" s="129" t="s">
        <v>1620</v>
      </c>
      <c r="E186" s="132"/>
      <c r="F186" s="132"/>
      <c r="G186" s="132"/>
      <c r="H186" s="132"/>
      <c r="I186" s="132" t="s">
        <v>1384</v>
      </c>
      <c r="J186" s="132"/>
      <c r="K186" s="132"/>
      <c r="L186" s="133" t="s">
        <v>1384</v>
      </c>
      <c r="M186" s="99"/>
    </row>
    <row r="187" spans="1:13" x14ac:dyDescent="0.2">
      <c r="A187" s="98" t="s">
        <v>770</v>
      </c>
      <c r="B187" s="98" t="s">
        <v>1624</v>
      </c>
      <c r="C187" s="98" t="s">
        <v>267</v>
      </c>
      <c r="D187" s="99" t="s">
        <v>771</v>
      </c>
      <c r="E187" s="100"/>
      <c r="F187" s="100"/>
      <c r="G187" s="100"/>
      <c r="H187" s="100"/>
      <c r="I187" s="100" t="s">
        <v>1384</v>
      </c>
      <c r="J187" s="100"/>
      <c r="K187" s="100"/>
      <c r="L187" s="101" t="s">
        <v>1384</v>
      </c>
      <c r="M187" s="99"/>
    </row>
    <row r="188" spans="1:13" x14ac:dyDescent="0.2">
      <c r="A188" s="98" t="s">
        <v>772</v>
      </c>
      <c r="B188" s="98" t="s">
        <v>1625</v>
      </c>
      <c r="C188" s="98" t="s">
        <v>267</v>
      </c>
      <c r="D188" s="99" t="s">
        <v>773</v>
      </c>
      <c r="E188" s="100"/>
      <c r="F188" s="100"/>
      <c r="G188" s="100"/>
      <c r="H188" s="100"/>
      <c r="I188" s="100" t="s">
        <v>1384</v>
      </c>
      <c r="J188" s="100"/>
      <c r="K188" s="100"/>
      <c r="L188" s="101" t="s">
        <v>1384</v>
      </c>
      <c r="M188" s="99"/>
    </row>
    <row r="189" spans="1:13" x14ac:dyDescent="0.2">
      <c r="A189" s="98" t="s">
        <v>774</v>
      </c>
      <c r="B189" s="98" t="s">
        <v>1626</v>
      </c>
      <c r="C189" s="98" t="s">
        <v>267</v>
      </c>
      <c r="D189" s="99" t="s">
        <v>775</v>
      </c>
      <c r="E189" s="100"/>
      <c r="F189" s="100"/>
      <c r="G189" s="100"/>
      <c r="H189" s="100"/>
      <c r="I189" s="100" t="s">
        <v>1384</v>
      </c>
      <c r="J189" s="100"/>
      <c r="K189" s="100"/>
      <c r="L189" s="101" t="s">
        <v>1384</v>
      </c>
      <c r="M189" s="99"/>
    </row>
    <row r="190" spans="1:13" x14ac:dyDescent="0.2">
      <c r="A190" s="98" t="s">
        <v>776</v>
      </c>
      <c r="B190" s="98" t="s">
        <v>1627</v>
      </c>
      <c r="C190" s="98" t="s">
        <v>267</v>
      </c>
      <c r="D190" s="99" t="s">
        <v>777</v>
      </c>
      <c r="E190" s="100"/>
      <c r="F190" s="100"/>
      <c r="G190" s="100"/>
      <c r="H190" s="100"/>
      <c r="I190" s="100" t="s">
        <v>1384</v>
      </c>
      <c r="J190" s="100"/>
      <c r="K190" s="100"/>
      <c r="L190" s="101" t="s">
        <v>1384</v>
      </c>
      <c r="M190" s="99"/>
    </row>
    <row r="191" spans="1:13" x14ac:dyDescent="0.2">
      <c r="A191" s="98" t="s">
        <v>778</v>
      </c>
      <c r="B191" s="98" t="s">
        <v>1628</v>
      </c>
      <c r="C191" s="98" t="s">
        <v>267</v>
      </c>
      <c r="D191" s="99" t="s">
        <v>779</v>
      </c>
      <c r="E191" s="100"/>
      <c r="F191" s="100"/>
      <c r="G191" s="100"/>
      <c r="H191" s="100"/>
      <c r="I191" s="100" t="s">
        <v>1384</v>
      </c>
      <c r="J191" s="100"/>
      <c r="K191" s="100"/>
      <c r="L191" s="101" t="s">
        <v>1384</v>
      </c>
      <c r="M191" s="99"/>
    </row>
    <row r="192" spans="1:13" x14ac:dyDescent="0.2">
      <c r="A192" s="98" t="s">
        <v>780</v>
      </c>
      <c r="B192" s="98" t="s">
        <v>1629</v>
      </c>
      <c r="C192" s="98" t="s">
        <v>267</v>
      </c>
      <c r="D192" s="99" t="s">
        <v>781</v>
      </c>
      <c r="E192" s="100"/>
      <c r="F192" s="100"/>
      <c r="G192" s="100"/>
      <c r="H192" s="100"/>
      <c r="I192" s="100" t="s">
        <v>1384</v>
      </c>
      <c r="J192" s="100"/>
      <c r="K192" s="100"/>
      <c r="L192" s="101" t="s">
        <v>1384</v>
      </c>
      <c r="M192" s="99"/>
    </row>
    <row r="193" spans="1:13" x14ac:dyDescent="0.2">
      <c r="A193" s="98" t="s">
        <v>782</v>
      </c>
      <c r="B193" s="98" t="s">
        <v>1630</v>
      </c>
      <c r="C193" s="98" t="s">
        <v>267</v>
      </c>
      <c r="D193" s="99" t="s">
        <v>783</v>
      </c>
      <c r="E193" s="100"/>
      <c r="F193" s="100"/>
      <c r="G193" s="100"/>
      <c r="H193" s="100"/>
      <c r="I193" s="100" t="s">
        <v>1384</v>
      </c>
      <c r="J193" s="100"/>
      <c r="K193" s="100"/>
      <c r="L193" s="101" t="s">
        <v>1384</v>
      </c>
      <c r="M193" s="99"/>
    </row>
    <row r="194" spans="1:13" x14ac:dyDescent="0.2">
      <c r="A194" s="98" t="s">
        <v>784</v>
      </c>
      <c r="B194" s="98" t="s">
        <v>1631</v>
      </c>
      <c r="C194" s="98" t="s">
        <v>267</v>
      </c>
      <c r="D194" s="99" t="s">
        <v>785</v>
      </c>
      <c r="E194" s="100"/>
      <c r="F194" s="100"/>
      <c r="G194" s="100"/>
      <c r="H194" s="100"/>
      <c r="I194" s="100" t="s">
        <v>1384</v>
      </c>
      <c r="J194" s="100"/>
      <c r="K194" s="100"/>
      <c r="L194" s="101" t="s">
        <v>1384</v>
      </c>
      <c r="M194" s="99"/>
    </row>
    <row r="195" spans="1:13" x14ac:dyDescent="0.2">
      <c r="A195" s="98" t="s">
        <v>786</v>
      </c>
      <c r="B195" s="98" t="s">
        <v>1632</v>
      </c>
      <c r="C195" s="98" t="s">
        <v>267</v>
      </c>
      <c r="D195" s="99" t="s">
        <v>787</v>
      </c>
      <c r="E195" s="100"/>
      <c r="F195" s="100"/>
      <c r="G195" s="100"/>
      <c r="H195" s="100"/>
      <c r="I195" s="100" t="s">
        <v>1384</v>
      </c>
      <c r="J195" s="100"/>
      <c r="K195" s="100"/>
      <c r="L195" s="101" t="s">
        <v>1384</v>
      </c>
      <c r="M195" s="99"/>
    </row>
    <row r="196" spans="1:13" x14ac:dyDescent="0.2">
      <c r="A196" s="98" t="s">
        <v>788</v>
      </c>
      <c r="B196" s="98" t="s">
        <v>1633</v>
      </c>
      <c r="C196" s="98" t="s">
        <v>267</v>
      </c>
      <c r="D196" s="99" t="s">
        <v>789</v>
      </c>
      <c r="E196" s="100"/>
      <c r="F196" s="100"/>
      <c r="G196" s="100"/>
      <c r="H196" s="100"/>
      <c r="I196" s="100" t="s">
        <v>1384</v>
      </c>
      <c r="J196" s="100"/>
      <c r="K196" s="100"/>
      <c r="L196" s="101" t="s">
        <v>1384</v>
      </c>
      <c r="M196" s="99"/>
    </row>
    <row r="197" spans="1:13" x14ac:dyDescent="0.2">
      <c r="A197" s="98" t="s">
        <v>790</v>
      </c>
      <c r="B197" s="98" t="s">
        <v>1634</v>
      </c>
      <c r="C197" s="98" t="s">
        <v>267</v>
      </c>
      <c r="D197" s="99" t="s">
        <v>791</v>
      </c>
      <c r="E197" s="100"/>
      <c r="F197" s="100"/>
      <c r="G197" s="100"/>
      <c r="H197" s="100"/>
      <c r="I197" s="100" t="s">
        <v>1384</v>
      </c>
      <c r="J197" s="100"/>
      <c r="K197" s="100"/>
      <c r="L197" s="101" t="s">
        <v>1384</v>
      </c>
      <c r="M197" s="99"/>
    </row>
    <row r="198" spans="1:13" x14ac:dyDescent="0.2">
      <c r="A198" s="98" t="s">
        <v>792</v>
      </c>
      <c r="B198" s="98" t="s">
        <v>1635</v>
      </c>
      <c r="C198" s="98" t="s">
        <v>267</v>
      </c>
      <c r="D198" s="99" t="s">
        <v>793</v>
      </c>
      <c r="E198" s="100"/>
      <c r="F198" s="100"/>
      <c r="G198" s="100"/>
      <c r="H198" s="100"/>
      <c r="I198" s="100" t="s">
        <v>1384</v>
      </c>
      <c r="J198" s="100"/>
      <c r="K198" s="100"/>
      <c r="L198" s="101" t="s">
        <v>1384</v>
      </c>
      <c r="M198" s="99"/>
    </row>
    <row r="199" spans="1:13" x14ac:dyDescent="0.2">
      <c r="A199" s="98" t="s">
        <v>794</v>
      </c>
      <c r="B199" s="98" t="s">
        <v>1636</v>
      </c>
      <c r="C199" s="98" t="s">
        <v>267</v>
      </c>
      <c r="D199" s="99" t="s">
        <v>795</v>
      </c>
      <c r="E199" s="100"/>
      <c r="F199" s="100"/>
      <c r="G199" s="100"/>
      <c r="H199" s="100"/>
      <c r="I199" s="100" t="s">
        <v>1384</v>
      </c>
      <c r="J199" s="100"/>
      <c r="K199" s="100"/>
      <c r="L199" s="101" t="s">
        <v>1384</v>
      </c>
      <c r="M199" s="99"/>
    </row>
    <row r="200" spans="1:13" x14ac:dyDescent="0.2">
      <c r="A200" s="98" t="s">
        <v>796</v>
      </c>
      <c r="B200" s="98" t="s">
        <v>1637</v>
      </c>
      <c r="C200" s="98" t="s">
        <v>267</v>
      </c>
      <c r="D200" s="99" t="s">
        <v>2183</v>
      </c>
      <c r="E200" s="100"/>
      <c r="F200" s="100"/>
      <c r="G200" s="100"/>
      <c r="H200" s="100"/>
      <c r="I200" s="100" t="s">
        <v>1384</v>
      </c>
      <c r="J200" s="100"/>
      <c r="K200" s="100"/>
      <c r="L200" s="101" t="s">
        <v>1384</v>
      </c>
      <c r="M200" s="99"/>
    </row>
    <row r="201" spans="1:13" ht="24" x14ac:dyDescent="0.2">
      <c r="A201" s="128" t="s">
        <v>1638</v>
      </c>
      <c r="B201" s="128" t="s">
        <v>1639</v>
      </c>
      <c r="C201" s="128" t="s">
        <v>267</v>
      </c>
      <c r="D201" s="129" t="s">
        <v>1640</v>
      </c>
      <c r="E201" s="132"/>
      <c r="F201" s="132"/>
      <c r="G201" s="132"/>
      <c r="H201" s="132"/>
      <c r="I201" s="132" t="s">
        <v>1384</v>
      </c>
      <c r="J201" s="132"/>
      <c r="K201" s="132"/>
      <c r="L201" s="133" t="s">
        <v>1384</v>
      </c>
      <c r="M201" s="99"/>
    </row>
    <row r="202" spans="1:13" ht="24" x14ac:dyDescent="0.2">
      <c r="A202" s="128" t="s">
        <v>1641</v>
      </c>
      <c r="B202" s="128" t="s">
        <v>1642</v>
      </c>
      <c r="C202" s="128" t="s">
        <v>267</v>
      </c>
      <c r="D202" s="129" t="s">
        <v>1643</v>
      </c>
      <c r="E202" s="132"/>
      <c r="F202" s="132"/>
      <c r="G202" s="132"/>
      <c r="H202" s="132"/>
      <c r="I202" s="132" t="s">
        <v>1384</v>
      </c>
      <c r="J202" s="132"/>
      <c r="K202" s="132"/>
      <c r="L202" s="133" t="s">
        <v>1384</v>
      </c>
      <c r="M202" s="99"/>
    </row>
    <row r="203" spans="1:13" ht="36" x14ac:dyDescent="0.2">
      <c r="A203" s="98" t="s">
        <v>798</v>
      </c>
      <c r="B203" s="98" t="s">
        <v>1644</v>
      </c>
      <c r="C203" s="98" t="s">
        <v>267</v>
      </c>
      <c r="D203" s="99" t="s">
        <v>2184</v>
      </c>
      <c r="E203" s="100"/>
      <c r="F203" s="100"/>
      <c r="G203" s="100"/>
      <c r="H203" s="100"/>
      <c r="I203" s="100" t="s">
        <v>1384</v>
      </c>
      <c r="J203" s="100"/>
      <c r="K203" s="100"/>
      <c r="L203" s="101" t="s">
        <v>1384</v>
      </c>
      <c r="M203" s="99"/>
    </row>
    <row r="204" spans="1:13" ht="24" x14ac:dyDescent="0.2">
      <c r="A204" s="128" t="s">
        <v>1645</v>
      </c>
      <c r="B204" s="128" t="s">
        <v>1646</v>
      </c>
      <c r="C204" s="128" t="s">
        <v>267</v>
      </c>
      <c r="D204" s="129" t="s">
        <v>1647</v>
      </c>
      <c r="E204" s="132"/>
      <c r="F204" s="132"/>
      <c r="G204" s="132"/>
      <c r="H204" s="132"/>
      <c r="I204" s="132" t="s">
        <v>1384</v>
      </c>
      <c r="J204" s="132"/>
      <c r="K204" s="132"/>
      <c r="L204" s="133" t="s">
        <v>1384</v>
      </c>
      <c r="M204" s="99"/>
    </row>
    <row r="205" spans="1:13" ht="24" x14ac:dyDescent="0.2">
      <c r="A205" s="128" t="s">
        <v>1648</v>
      </c>
      <c r="B205" s="128" t="s">
        <v>1649</v>
      </c>
      <c r="C205" s="128" t="s">
        <v>267</v>
      </c>
      <c r="D205" s="129" t="s">
        <v>1650</v>
      </c>
      <c r="E205" s="132"/>
      <c r="F205" s="132"/>
      <c r="G205" s="132"/>
      <c r="H205" s="132"/>
      <c r="I205" s="132" t="s">
        <v>1384</v>
      </c>
      <c r="J205" s="132"/>
      <c r="K205" s="132"/>
      <c r="L205" s="133" t="s">
        <v>1384</v>
      </c>
      <c r="M205" s="99"/>
    </row>
    <row r="206" spans="1:13" ht="24" x14ac:dyDescent="0.2">
      <c r="A206" s="98" t="s">
        <v>800</v>
      </c>
      <c r="B206" s="98" t="s">
        <v>1651</v>
      </c>
      <c r="C206" s="98" t="s">
        <v>267</v>
      </c>
      <c r="D206" s="99" t="s">
        <v>2185</v>
      </c>
      <c r="E206" s="100"/>
      <c r="F206" s="100"/>
      <c r="G206" s="100"/>
      <c r="H206" s="100"/>
      <c r="I206" s="100" t="s">
        <v>1384</v>
      </c>
      <c r="J206" s="100"/>
      <c r="K206" s="100"/>
      <c r="L206" s="101" t="s">
        <v>1384</v>
      </c>
      <c r="M206" s="99"/>
    </row>
    <row r="207" spans="1:13" ht="24" x14ac:dyDescent="0.2">
      <c r="A207" s="128" t="s">
        <v>1652</v>
      </c>
      <c r="B207" s="128" t="s">
        <v>1653</v>
      </c>
      <c r="C207" s="128" t="s">
        <v>267</v>
      </c>
      <c r="D207" s="129" t="s">
        <v>1654</v>
      </c>
      <c r="E207" s="132"/>
      <c r="F207" s="132"/>
      <c r="G207" s="132"/>
      <c r="H207" s="132"/>
      <c r="I207" s="132" t="s">
        <v>1384</v>
      </c>
      <c r="J207" s="132"/>
      <c r="K207" s="132"/>
      <c r="L207" s="133" t="s">
        <v>1384</v>
      </c>
      <c r="M207" s="99"/>
    </row>
    <row r="208" spans="1:13" ht="24" x14ac:dyDescent="0.2">
      <c r="A208" s="128" t="s">
        <v>1655</v>
      </c>
      <c r="B208" s="128" t="s">
        <v>1656</v>
      </c>
      <c r="C208" s="128" t="s">
        <v>267</v>
      </c>
      <c r="D208" s="129" t="s">
        <v>1657</v>
      </c>
      <c r="E208" s="132"/>
      <c r="F208" s="132"/>
      <c r="G208" s="132"/>
      <c r="H208" s="132"/>
      <c r="I208" s="132" t="s">
        <v>1384</v>
      </c>
      <c r="J208" s="132"/>
      <c r="K208" s="132"/>
      <c r="L208" s="133" t="s">
        <v>1384</v>
      </c>
      <c r="M208" s="99"/>
    </row>
    <row r="209" spans="1:13" ht="36" x14ac:dyDescent="0.2">
      <c r="A209" s="98" t="s">
        <v>802</v>
      </c>
      <c r="B209" s="98" t="s">
        <v>1658</v>
      </c>
      <c r="C209" s="98" t="s">
        <v>267</v>
      </c>
      <c r="D209" s="99" t="s">
        <v>2186</v>
      </c>
      <c r="E209" s="100"/>
      <c r="F209" s="100"/>
      <c r="G209" s="100"/>
      <c r="H209" s="100"/>
      <c r="I209" s="100" t="s">
        <v>1384</v>
      </c>
      <c r="J209" s="100"/>
      <c r="K209" s="100"/>
      <c r="L209" s="101" t="s">
        <v>1384</v>
      </c>
      <c r="M209" s="99"/>
    </row>
    <row r="210" spans="1:13" ht="36" x14ac:dyDescent="0.2">
      <c r="A210" s="128" t="s">
        <v>1659</v>
      </c>
      <c r="B210" s="128" t="s">
        <v>1660</v>
      </c>
      <c r="C210" s="128" t="s">
        <v>267</v>
      </c>
      <c r="D210" s="129" t="s">
        <v>1661</v>
      </c>
      <c r="E210" s="132"/>
      <c r="F210" s="132"/>
      <c r="G210" s="132"/>
      <c r="H210" s="132"/>
      <c r="I210" s="132" t="s">
        <v>1384</v>
      </c>
      <c r="J210" s="132"/>
      <c r="K210" s="132"/>
      <c r="L210" s="133" t="s">
        <v>1384</v>
      </c>
      <c r="M210" s="99"/>
    </row>
    <row r="211" spans="1:13" ht="36" x14ac:dyDescent="0.2">
      <c r="A211" s="128" t="s">
        <v>1662</v>
      </c>
      <c r="B211" s="128" t="s">
        <v>1663</v>
      </c>
      <c r="C211" s="128" t="s">
        <v>267</v>
      </c>
      <c r="D211" s="129" t="s">
        <v>1664</v>
      </c>
      <c r="E211" s="132"/>
      <c r="F211" s="132"/>
      <c r="G211" s="132"/>
      <c r="H211" s="132"/>
      <c r="I211" s="132" t="s">
        <v>1384</v>
      </c>
      <c r="J211" s="132"/>
      <c r="K211" s="132"/>
      <c r="L211" s="133" t="s">
        <v>1384</v>
      </c>
      <c r="M211" s="99"/>
    </row>
    <row r="212" spans="1:13" ht="36" x14ac:dyDescent="0.2">
      <c r="A212" s="98" t="s">
        <v>804</v>
      </c>
      <c r="B212" s="98" t="s">
        <v>1665</v>
      </c>
      <c r="C212" s="98" t="s">
        <v>267</v>
      </c>
      <c r="D212" s="99" t="s">
        <v>2187</v>
      </c>
      <c r="E212" s="100"/>
      <c r="F212" s="100"/>
      <c r="G212" s="100"/>
      <c r="H212" s="100"/>
      <c r="I212" s="100" t="s">
        <v>1384</v>
      </c>
      <c r="J212" s="100"/>
      <c r="K212" s="100"/>
      <c r="L212" s="101" t="s">
        <v>1384</v>
      </c>
      <c r="M212" s="99"/>
    </row>
    <row r="213" spans="1:13" ht="36" x14ac:dyDescent="0.2">
      <c r="A213" s="128" t="s">
        <v>1666</v>
      </c>
      <c r="B213" s="128" t="s">
        <v>1667</v>
      </c>
      <c r="C213" s="128" t="s">
        <v>267</v>
      </c>
      <c r="D213" s="129" t="s">
        <v>1668</v>
      </c>
      <c r="E213" s="132"/>
      <c r="F213" s="132"/>
      <c r="G213" s="132"/>
      <c r="H213" s="132"/>
      <c r="I213" s="132" t="s">
        <v>1384</v>
      </c>
      <c r="J213" s="132"/>
      <c r="K213" s="132"/>
      <c r="L213" s="133" t="s">
        <v>1384</v>
      </c>
      <c r="M213" s="99"/>
    </row>
    <row r="214" spans="1:13" ht="36" x14ac:dyDescent="0.2">
      <c r="A214" s="128" t="s">
        <v>1669</v>
      </c>
      <c r="B214" s="128" t="s">
        <v>1670</v>
      </c>
      <c r="C214" s="128" t="s">
        <v>267</v>
      </c>
      <c r="D214" s="129" t="s">
        <v>1671</v>
      </c>
      <c r="E214" s="132"/>
      <c r="F214" s="132"/>
      <c r="G214" s="132"/>
      <c r="H214" s="132"/>
      <c r="I214" s="132" t="s">
        <v>1384</v>
      </c>
      <c r="J214" s="132"/>
      <c r="K214" s="132"/>
      <c r="L214" s="133" t="s">
        <v>1384</v>
      </c>
      <c r="M214" s="99"/>
    </row>
    <row r="215" spans="1:13" ht="36" x14ac:dyDescent="0.2">
      <c r="A215" s="98" t="s">
        <v>806</v>
      </c>
      <c r="B215" s="98" t="s">
        <v>1672</v>
      </c>
      <c r="C215" s="98" t="s">
        <v>267</v>
      </c>
      <c r="D215" s="99" t="s">
        <v>2188</v>
      </c>
      <c r="E215" s="100"/>
      <c r="F215" s="100"/>
      <c r="G215" s="100"/>
      <c r="H215" s="100"/>
      <c r="I215" s="100" t="s">
        <v>1384</v>
      </c>
      <c r="J215" s="100"/>
      <c r="K215" s="100"/>
      <c r="L215" s="101" t="s">
        <v>1384</v>
      </c>
      <c r="M215" s="99"/>
    </row>
    <row r="216" spans="1:13" ht="36" x14ac:dyDescent="0.2">
      <c r="A216" s="128" t="s">
        <v>1673</v>
      </c>
      <c r="B216" s="128" t="s">
        <v>1674</v>
      </c>
      <c r="C216" s="128" t="s">
        <v>267</v>
      </c>
      <c r="D216" s="129" t="s">
        <v>1675</v>
      </c>
      <c r="E216" s="132"/>
      <c r="F216" s="132"/>
      <c r="G216" s="132"/>
      <c r="H216" s="132"/>
      <c r="I216" s="132" t="s">
        <v>1384</v>
      </c>
      <c r="J216" s="132"/>
      <c r="K216" s="132"/>
      <c r="L216" s="133" t="s">
        <v>1384</v>
      </c>
      <c r="M216" s="99"/>
    </row>
    <row r="217" spans="1:13" ht="36" x14ac:dyDescent="0.2">
      <c r="A217" s="128" t="s">
        <v>1676</v>
      </c>
      <c r="B217" s="128" t="s">
        <v>1677</v>
      </c>
      <c r="C217" s="128" t="s">
        <v>267</v>
      </c>
      <c r="D217" s="129" t="s">
        <v>1678</v>
      </c>
      <c r="E217" s="132"/>
      <c r="F217" s="132"/>
      <c r="G217" s="132"/>
      <c r="H217" s="132"/>
      <c r="I217" s="132" t="s">
        <v>1384</v>
      </c>
      <c r="J217" s="132"/>
      <c r="K217" s="132"/>
      <c r="L217" s="133" t="s">
        <v>1384</v>
      </c>
      <c r="M217" s="99"/>
    </row>
    <row r="218" spans="1:13" ht="36" x14ac:dyDescent="0.2">
      <c r="A218" s="98" t="s">
        <v>808</v>
      </c>
      <c r="B218" s="98" t="s">
        <v>1679</v>
      </c>
      <c r="C218" s="98" t="s">
        <v>267</v>
      </c>
      <c r="D218" s="99" t="s">
        <v>2189</v>
      </c>
      <c r="E218" s="100"/>
      <c r="F218" s="100"/>
      <c r="G218" s="100"/>
      <c r="H218" s="100"/>
      <c r="I218" s="100" t="s">
        <v>1384</v>
      </c>
      <c r="J218" s="100"/>
      <c r="K218" s="100"/>
      <c r="L218" s="101" t="s">
        <v>1384</v>
      </c>
      <c r="M218" s="99"/>
    </row>
    <row r="219" spans="1:13" ht="24" x14ac:dyDescent="0.2">
      <c r="A219" s="128" t="s">
        <v>1680</v>
      </c>
      <c r="B219" s="128" t="s">
        <v>1681</v>
      </c>
      <c r="C219" s="128" t="s">
        <v>267</v>
      </c>
      <c r="D219" s="129" t="s">
        <v>1682</v>
      </c>
      <c r="E219" s="132"/>
      <c r="F219" s="132"/>
      <c r="G219" s="132"/>
      <c r="H219" s="132"/>
      <c r="I219" s="132" t="s">
        <v>1384</v>
      </c>
      <c r="J219" s="132"/>
      <c r="K219" s="132"/>
      <c r="L219" s="133" t="s">
        <v>1384</v>
      </c>
      <c r="M219" s="99"/>
    </row>
    <row r="220" spans="1:13" ht="24" x14ac:dyDescent="0.2">
      <c r="A220" s="128" t="s">
        <v>1683</v>
      </c>
      <c r="B220" s="128" t="s">
        <v>1684</v>
      </c>
      <c r="C220" s="128" t="s">
        <v>267</v>
      </c>
      <c r="D220" s="129" t="s">
        <v>1685</v>
      </c>
      <c r="E220" s="132"/>
      <c r="F220" s="132"/>
      <c r="G220" s="132"/>
      <c r="H220" s="132"/>
      <c r="I220" s="132" t="s">
        <v>1384</v>
      </c>
      <c r="J220" s="132"/>
      <c r="K220" s="132"/>
      <c r="L220" s="133" t="s">
        <v>1384</v>
      </c>
      <c r="M220" s="99"/>
    </row>
    <row r="221" spans="1:13" ht="24" x14ac:dyDescent="0.2">
      <c r="A221" s="98" t="s">
        <v>810</v>
      </c>
      <c r="B221" s="98" t="s">
        <v>1686</v>
      </c>
      <c r="C221" s="98" t="s">
        <v>267</v>
      </c>
      <c r="D221" s="99" t="s">
        <v>811</v>
      </c>
      <c r="E221" s="100"/>
      <c r="F221" s="100"/>
      <c r="G221" s="100"/>
      <c r="H221" s="100"/>
      <c r="I221" s="100" t="s">
        <v>1384</v>
      </c>
      <c r="J221" s="100"/>
      <c r="K221" s="100"/>
      <c r="L221" s="101" t="s">
        <v>1384</v>
      </c>
      <c r="M221" s="99"/>
    </row>
    <row r="222" spans="1:13" ht="36" x14ac:dyDescent="0.2">
      <c r="A222" s="128" t="s">
        <v>1687</v>
      </c>
      <c r="B222" s="128" t="s">
        <v>1688</v>
      </c>
      <c r="C222" s="128" t="s">
        <v>267</v>
      </c>
      <c r="D222" s="129" t="s">
        <v>1689</v>
      </c>
      <c r="E222" s="132"/>
      <c r="F222" s="132"/>
      <c r="G222" s="132"/>
      <c r="H222" s="132"/>
      <c r="I222" s="132" t="s">
        <v>1384</v>
      </c>
      <c r="J222" s="132"/>
      <c r="K222" s="132"/>
      <c r="L222" s="133" t="s">
        <v>1384</v>
      </c>
      <c r="M222" s="99"/>
    </row>
    <row r="223" spans="1:13" ht="36" x14ac:dyDescent="0.2">
      <c r="A223" s="128" t="s">
        <v>1690</v>
      </c>
      <c r="B223" s="128" t="s">
        <v>1691</v>
      </c>
      <c r="C223" s="128" t="s">
        <v>267</v>
      </c>
      <c r="D223" s="129" t="s">
        <v>1692</v>
      </c>
      <c r="E223" s="132"/>
      <c r="F223" s="132"/>
      <c r="G223" s="132"/>
      <c r="H223" s="132"/>
      <c r="I223" s="132" t="s">
        <v>1384</v>
      </c>
      <c r="J223" s="132"/>
      <c r="K223" s="132"/>
      <c r="L223" s="133" t="s">
        <v>1384</v>
      </c>
      <c r="M223" s="99"/>
    </row>
    <row r="224" spans="1:13" x14ac:dyDescent="0.2">
      <c r="A224" s="98" t="s">
        <v>812</v>
      </c>
      <c r="B224" s="98" t="s">
        <v>1693</v>
      </c>
      <c r="C224" s="98" t="s">
        <v>267</v>
      </c>
      <c r="D224" s="99" t="s">
        <v>813</v>
      </c>
      <c r="E224" s="100"/>
      <c r="F224" s="100"/>
      <c r="G224" s="100"/>
      <c r="H224" s="100"/>
      <c r="I224" s="100" t="s">
        <v>1384</v>
      </c>
      <c r="J224" s="100"/>
      <c r="K224" s="100"/>
      <c r="L224" s="101" t="s">
        <v>1384</v>
      </c>
      <c r="M224" s="99"/>
    </row>
    <row r="225" spans="1:13" x14ac:dyDescent="0.2">
      <c r="A225" s="98" t="s">
        <v>814</v>
      </c>
      <c r="B225" s="98" t="s">
        <v>1694</v>
      </c>
      <c r="C225" s="98" t="s">
        <v>267</v>
      </c>
      <c r="D225" s="99" t="s">
        <v>815</v>
      </c>
      <c r="E225" s="100"/>
      <c r="F225" s="100"/>
      <c r="G225" s="100"/>
      <c r="H225" s="100"/>
      <c r="I225" s="100" t="s">
        <v>1384</v>
      </c>
      <c r="J225" s="100"/>
      <c r="K225" s="100"/>
      <c r="L225" s="101" t="s">
        <v>1384</v>
      </c>
      <c r="M225" s="99"/>
    </row>
    <row r="226" spans="1:13" ht="24" x14ac:dyDescent="0.2">
      <c r="A226" s="98" t="s">
        <v>816</v>
      </c>
      <c r="B226" s="98" t="s">
        <v>1695</v>
      </c>
      <c r="C226" s="98" t="s">
        <v>267</v>
      </c>
      <c r="D226" s="99" t="s">
        <v>817</v>
      </c>
      <c r="E226" s="100"/>
      <c r="F226" s="100"/>
      <c r="G226" s="100"/>
      <c r="H226" s="100"/>
      <c r="I226" s="100" t="s">
        <v>1384</v>
      </c>
      <c r="J226" s="100"/>
      <c r="K226" s="100"/>
      <c r="L226" s="101" t="s">
        <v>1384</v>
      </c>
      <c r="M226" s="99"/>
    </row>
    <row r="227" spans="1:13" x14ac:dyDescent="0.2">
      <c r="A227" s="98" t="s">
        <v>818</v>
      </c>
      <c r="B227" s="98" t="s">
        <v>1696</v>
      </c>
      <c r="C227" s="98" t="s">
        <v>267</v>
      </c>
      <c r="D227" s="99" t="s">
        <v>819</v>
      </c>
      <c r="E227" s="100"/>
      <c r="F227" s="100"/>
      <c r="G227" s="100"/>
      <c r="H227" s="100"/>
      <c r="I227" s="100" t="s">
        <v>1384</v>
      </c>
      <c r="J227" s="100"/>
      <c r="K227" s="100"/>
      <c r="L227" s="101" t="s">
        <v>1384</v>
      </c>
      <c r="M227" s="99"/>
    </row>
    <row r="228" spans="1:13" x14ac:dyDescent="0.2">
      <c r="A228" s="98" t="s">
        <v>820</v>
      </c>
      <c r="B228" s="98" t="s">
        <v>1697</v>
      </c>
      <c r="C228" s="98" t="s">
        <v>267</v>
      </c>
      <c r="D228" s="99" t="s">
        <v>821</v>
      </c>
      <c r="E228" s="100"/>
      <c r="F228" s="100"/>
      <c r="G228" s="100"/>
      <c r="H228" s="100"/>
      <c r="I228" s="100" t="s">
        <v>1384</v>
      </c>
      <c r="J228" s="100"/>
      <c r="K228" s="100"/>
      <c r="L228" s="101" t="s">
        <v>1384</v>
      </c>
      <c r="M228" s="99"/>
    </row>
    <row r="229" spans="1:13" ht="24" x14ac:dyDescent="0.2">
      <c r="A229" s="98" t="s">
        <v>822</v>
      </c>
      <c r="B229" s="98" t="s">
        <v>1698</v>
      </c>
      <c r="C229" s="98" t="s">
        <v>267</v>
      </c>
      <c r="D229" s="99" t="s">
        <v>823</v>
      </c>
      <c r="E229" s="100"/>
      <c r="F229" s="100"/>
      <c r="G229" s="100"/>
      <c r="H229" s="100"/>
      <c r="I229" s="100" t="s">
        <v>1384</v>
      </c>
      <c r="J229" s="100"/>
      <c r="K229" s="100"/>
      <c r="L229" s="101" t="s">
        <v>1384</v>
      </c>
      <c r="M229" s="99"/>
    </row>
    <row r="230" spans="1:13" x14ac:dyDescent="0.2">
      <c r="A230" s="98" t="s">
        <v>824</v>
      </c>
      <c r="B230" s="98" t="s">
        <v>1699</v>
      </c>
      <c r="C230" s="98" t="s">
        <v>267</v>
      </c>
      <c r="D230" s="99" t="s">
        <v>825</v>
      </c>
      <c r="E230" s="100"/>
      <c r="F230" s="100"/>
      <c r="G230" s="100"/>
      <c r="H230" s="100"/>
      <c r="I230" s="100" t="s">
        <v>1384</v>
      </c>
      <c r="J230" s="100"/>
      <c r="K230" s="100"/>
      <c r="L230" s="101" t="s">
        <v>1384</v>
      </c>
      <c r="M230" s="99"/>
    </row>
    <row r="231" spans="1:13" x14ac:dyDescent="0.2">
      <c r="A231" s="98" t="s">
        <v>826</v>
      </c>
      <c r="B231" s="98" t="s">
        <v>1700</v>
      </c>
      <c r="C231" s="98" t="s">
        <v>267</v>
      </c>
      <c r="D231" s="99" t="s">
        <v>827</v>
      </c>
      <c r="E231" s="100"/>
      <c r="F231" s="100"/>
      <c r="G231" s="100"/>
      <c r="H231" s="100"/>
      <c r="I231" s="100" t="s">
        <v>1384</v>
      </c>
      <c r="J231" s="100"/>
      <c r="K231" s="100"/>
      <c r="L231" s="101" t="s">
        <v>1384</v>
      </c>
      <c r="M231" s="99"/>
    </row>
    <row r="232" spans="1:13" x14ac:dyDescent="0.2">
      <c r="A232" s="98" t="s">
        <v>828</v>
      </c>
      <c r="B232" s="98" t="s">
        <v>1701</v>
      </c>
      <c r="C232" s="98" t="s">
        <v>267</v>
      </c>
      <c r="D232" s="99" t="s">
        <v>829</v>
      </c>
      <c r="E232" s="100"/>
      <c r="F232" s="100"/>
      <c r="G232" s="100"/>
      <c r="H232" s="100"/>
      <c r="I232" s="100" t="s">
        <v>1384</v>
      </c>
      <c r="J232" s="100"/>
      <c r="K232" s="100"/>
      <c r="L232" s="101" t="s">
        <v>1384</v>
      </c>
      <c r="M232" s="99"/>
    </row>
    <row r="233" spans="1:13" x14ac:dyDescent="0.2">
      <c r="A233" s="98" t="s">
        <v>830</v>
      </c>
      <c r="B233" s="98" t="s">
        <v>1702</v>
      </c>
      <c r="C233" s="98" t="s">
        <v>267</v>
      </c>
      <c r="D233" s="99" t="s">
        <v>831</v>
      </c>
      <c r="E233" s="100"/>
      <c r="F233" s="100"/>
      <c r="G233" s="100"/>
      <c r="H233" s="100"/>
      <c r="I233" s="100" t="s">
        <v>1384</v>
      </c>
      <c r="J233" s="100"/>
      <c r="K233" s="100"/>
      <c r="L233" s="101" t="s">
        <v>1384</v>
      </c>
      <c r="M233" s="99"/>
    </row>
    <row r="234" spans="1:13" ht="24" x14ac:dyDescent="0.2">
      <c r="A234" s="98" t="s">
        <v>832</v>
      </c>
      <c r="B234" s="98" t="s">
        <v>1703</v>
      </c>
      <c r="C234" s="98" t="s">
        <v>267</v>
      </c>
      <c r="D234" s="99" t="s">
        <v>833</v>
      </c>
      <c r="E234" s="100"/>
      <c r="F234" s="100"/>
      <c r="G234" s="100"/>
      <c r="H234" s="100"/>
      <c r="I234" s="100" t="s">
        <v>1384</v>
      </c>
      <c r="J234" s="100"/>
      <c r="K234" s="100"/>
      <c r="L234" s="101" t="s">
        <v>1384</v>
      </c>
      <c r="M234" s="99"/>
    </row>
    <row r="235" spans="1:13" ht="24" x14ac:dyDescent="0.2">
      <c r="A235" s="98" t="s">
        <v>834</v>
      </c>
      <c r="B235" s="98" t="s">
        <v>1704</v>
      </c>
      <c r="C235" s="98" t="s">
        <v>267</v>
      </c>
      <c r="D235" s="99" t="s">
        <v>835</v>
      </c>
      <c r="E235" s="100"/>
      <c r="F235" s="100"/>
      <c r="G235" s="100"/>
      <c r="H235" s="100"/>
      <c r="I235" s="100" t="s">
        <v>1384</v>
      </c>
      <c r="J235" s="100"/>
      <c r="K235" s="100"/>
      <c r="L235" s="101" t="s">
        <v>1384</v>
      </c>
      <c r="M235" s="99"/>
    </row>
    <row r="236" spans="1:13" x14ac:dyDescent="0.2">
      <c r="A236" s="98" t="s">
        <v>836</v>
      </c>
      <c r="B236" s="98" t="s">
        <v>1705</v>
      </c>
      <c r="C236" s="98" t="s">
        <v>267</v>
      </c>
      <c r="D236" s="99" t="s">
        <v>837</v>
      </c>
      <c r="E236" s="100"/>
      <c r="F236" s="100"/>
      <c r="G236" s="100"/>
      <c r="H236" s="100"/>
      <c r="I236" s="100" t="s">
        <v>1384</v>
      </c>
      <c r="J236" s="100"/>
      <c r="K236" s="100"/>
      <c r="L236" s="101" t="s">
        <v>1384</v>
      </c>
      <c r="M236" s="99"/>
    </row>
    <row r="237" spans="1:13" x14ac:dyDescent="0.2">
      <c r="A237" s="98" t="s">
        <v>838</v>
      </c>
      <c r="B237" s="98" t="s">
        <v>1706</v>
      </c>
      <c r="C237" s="98" t="s">
        <v>267</v>
      </c>
      <c r="D237" s="99" t="s">
        <v>839</v>
      </c>
      <c r="E237" s="100"/>
      <c r="F237" s="100"/>
      <c r="G237" s="100"/>
      <c r="H237" s="100"/>
      <c r="I237" s="100" t="s">
        <v>1384</v>
      </c>
      <c r="J237" s="100"/>
      <c r="K237" s="100"/>
      <c r="L237" s="101" t="s">
        <v>1384</v>
      </c>
      <c r="M237" s="99"/>
    </row>
    <row r="238" spans="1:13" x14ac:dyDescent="0.2">
      <c r="A238" s="98" t="s">
        <v>840</v>
      </c>
      <c r="B238" s="98" t="s">
        <v>1707</v>
      </c>
      <c r="C238" s="98" t="s">
        <v>267</v>
      </c>
      <c r="D238" s="99" t="s">
        <v>841</v>
      </c>
      <c r="E238" s="100"/>
      <c r="F238" s="100"/>
      <c r="G238" s="100"/>
      <c r="H238" s="100"/>
      <c r="I238" s="100" t="s">
        <v>1384</v>
      </c>
      <c r="J238" s="100"/>
      <c r="K238" s="100"/>
      <c r="L238" s="101" t="s">
        <v>1384</v>
      </c>
      <c r="M238" s="99"/>
    </row>
    <row r="239" spans="1:13" ht="24" x14ac:dyDescent="0.2">
      <c r="A239" s="98" t="s">
        <v>842</v>
      </c>
      <c r="B239" s="98" t="s">
        <v>1708</v>
      </c>
      <c r="C239" s="98" t="s">
        <v>267</v>
      </c>
      <c r="D239" s="99" t="s">
        <v>843</v>
      </c>
      <c r="E239" s="100"/>
      <c r="F239" s="100"/>
      <c r="G239" s="100"/>
      <c r="H239" s="100"/>
      <c r="I239" s="100" t="s">
        <v>1384</v>
      </c>
      <c r="J239" s="100"/>
      <c r="K239" s="100"/>
      <c r="L239" s="101" t="s">
        <v>1384</v>
      </c>
      <c r="M239" s="99"/>
    </row>
    <row r="240" spans="1:13" ht="24" x14ac:dyDescent="0.2">
      <c r="A240" s="98" t="s">
        <v>844</v>
      </c>
      <c r="B240" s="98" t="s">
        <v>1709</v>
      </c>
      <c r="C240" s="98" t="s">
        <v>265</v>
      </c>
      <c r="D240" s="99" t="s">
        <v>845</v>
      </c>
      <c r="E240" s="100" t="s">
        <v>1384</v>
      </c>
      <c r="F240" s="100" t="s">
        <v>1384</v>
      </c>
      <c r="G240" s="100" t="s">
        <v>1384</v>
      </c>
      <c r="H240" s="100"/>
      <c r="I240" s="100" t="s">
        <v>1384</v>
      </c>
      <c r="J240" s="100"/>
      <c r="K240" s="100"/>
      <c r="L240" s="101" t="s">
        <v>1384</v>
      </c>
      <c r="M240" s="99"/>
    </row>
    <row r="241" spans="1:13" x14ac:dyDescent="0.2">
      <c r="A241" s="98" t="s">
        <v>846</v>
      </c>
      <c r="B241" s="98" t="s">
        <v>1710</v>
      </c>
      <c r="C241" s="98" t="s">
        <v>265</v>
      </c>
      <c r="D241" s="99" t="s">
        <v>847</v>
      </c>
      <c r="E241" s="100" t="s">
        <v>1384</v>
      </c>
      <c r="F241" s="100" t="s">
        <v>1384</v>
      </c>
      <c r="G241" s="100" t="s">
        <v>1384</v>
      </c>
      <c r="H241" s="100"/>
      <c r="I241" s="100" t="s">
        <v>1384</v>
      </c>
      <c r="J241" s="100"/>
      <c r="K241" s="100"/>
      <c r="L241" s="101" t="s">
        <v>1384</v>
      </c>
      <c r="M241" s="99"/>
    </row>
    <row r="242" spans="1:13" x14ac:dyDescent="0.2">
      <c r="A242" s="98" t="s">
        <v>848</v>
      </c>
      <c r="B242" s="98" t="s">
        <v>1711</v>
      </c>
      <c r="C242" s="98" t="s">
        <v>265</v>
      </c>
      <c r="D242" s="99" t="s">
        <v>849</v>
      </c>
      <c r="E242" s="100" t="s">
        <v>1384</v>
      </c>
      <c r="F242" s="100" t="s">
        <v>1384</v>
      </c>
      <c r="G242" s="100" t="s">
        <v>1384</v>
      </c>
      <c r="H242" s="100"/>
      <c r="I242" s="100" t="s">
        <v>1384</v>
      </c>
      <c r="J242" s="100"/>
      <c r="K242" s="100"/>
      <c r="L242" s="101" t="s">
        <v>1384</v>
      </c>
      <c r="M242" s="99"/>
    </row>
    <row r="243" spans="1:13" x14ac:dyDescent="0.2">
      <c r="A243" s="98" t="s">
        <v>850</v>
      </c>
      <c r="B243" s="98" t="s">
        <v>1712</v>
      </c>
      <c r="C243" s="98" t="s">
        <v>265</v>
      </c>
      <c r="D243" s="99" t="s">
        <v>851</v>
      </c>
      <c r="E243" s="100" t="s">
        <v>1384</v>
      </c>
      <c r="F243" s="100" t="s">
        <v>1384</v>
      </c>
      <c r="G243" s="100" t="s">
        <v>1384</v>
      </c>
      <c r="H243" s="100"/>
      <c r="I243" s="100" t="s">
        <v>1384</v>
      </c>
      <c r="J243" s="100"/>
      <c r="K243" s="100"/>
      <c r="L243" s="101" t="s">
        <v>1384</v>
      </c>
      <c r="M243" s="99"/>
    </row>
    <row r="244" spans="1:13" x14ac:dyDescent="0.2">
      <c r="A244" s="98" t="s">
        <v>852</v>
      </c>
      <c r="B244" s="98" t="s">
        <v>1713</v>
      </c>
      <c r="C244" s="98" t="s">
        <v>267</v>
      </c>
      <c r="D244" s="99" t="s">
        <v>853</v>
      </c>
      <c r="E244" s="100"/>
      <c r="F244" s="100"/>
      <c r="G244" s="100"/>
      <c r="H244" s="100"/>
      <c r="I244" s="100" t="s">
        <v>1384</v>
      </c>
      <c r="J244" s="100"/>
      <c r="K244" s="100"/>
      <c r="L244" s="101" t="s">
        <v>1384</v>
      </c>
      <c r="M244" s="99"/>
    </row>
    <row r="245" spans="1:13" x14ac:dyDescent="0.2">
      <c r="A245" s="98" t="s">
        <v>854</v>
      </c>
      <c r="B245" s="98" t="s">
        <v>1714</v>
      </c>
      <c r="C245" s="98" t="s">
        <v>267</v>
      </c>
      <c r="D245" s="99" t="s">
        <v>855</v>
      </c>
      <c r="E245" s="100"/>
      <c r="F245" s="100"/>
      <c r="G245" s="100"/>
      <c r="H245" s="100"/>
      <c r="I245" s="100" t="s">
        <v>1384</v>
      </c>
      <c r="J245" s="100"/>
      <c r="K245" s="100"/>
      <c r="L245" s="101" t="s">
        <v>1384</v>
      </c>
      <c r="M245" s="99"/>
    </row>
    <row r="246" spans="1:13" x14ac:dyDescent="0.2">
      <c r="A246" s="98" t="s">
        <v>856</v>
      </c>
      <c r="B246" s="98" t="s">
        <v>1715</v>
      </c>
      <c r="C246" s="98" t="s">
        <v>267</v>
      </c>
      <c r="D246" s="99" t="s">
        <v>857</v>
      </c>
      <c r="E246" s="100"/>
      <c r="F246" s="100"/>
      <c r="G246" s="100"/>
      <c r="H246" s="100"/>
      <c r="I246" s="100" t="s">
        <v>1384</v>
      </c>
      <c r="J246" s="100"/>
      <c r="K246" s="100"/>
      <c r="L246" s="101" t="s">
        <v>1384</v>
      </c>
      <c r="M246" s="99"/>
    </row>
    <row r="247" spans="1:13" ht="36" x14ac:dyDescent="0.2">
      <c r="A247" s="110" t="s">
        <v>858</v>
      </c>
      <c r="B247" s="110"/>
      <c r="C247" s="110"/>
      <c r="D247" s="111" t="s">
        <v>2190</v>
      </c>
      <c r="E247" s="100"/>
      <c r="F247" s="100"/>
      <c r="G247" s="100"/>
      <c r="H247" s="100"/>
      <c r="I247" s="100"/>
      <c r="J247" s="100"/>
      <c r="K247" s="100"/>
      <c r="L247" s="101"/>
      <c r="M247" s="99"/>
    </row>
    <row r="248" spans="1:13" ht="24" x14ac:dyDescent="0.2">
      <c r="A248" s="98" t="s">
        <v>860</v>
      </c>
      <c r="B248" s="98" t="s">
        <v>1716</v>
      </c>
      <c r="C248" s="98" t="s">
        <v>267</v>
      </c>
      <c r="D248" s="99" t="s">
        <v>861</v>
      </c>
      <c r="E248" s="100"/>
      <c r="F248" s="100"/>
      <c r="G248" s="100"/>
      <c r="H248" s="100"/>
      <c r="I248" s="100" t="s">
        <v>1384</v>
      </c>
      <c r="J248" s="100"/>
      <c r="K248" s="100"/>
      <c r="L248" s="101" t="s">
        <v>1384</v>
      </c>
      <c r="M248" s="99"/>
    </row>
    <row r="249" spans="1:13" x14ac:dyDescent="0.2">
      <c r="A249" s="98" t="s">
        <v>862</v>
      </c>
      <c r="B249" s="98" t="s">
        <v>1717</v>
      </c>
      <c r="C249" s="98" t="s">
        <v>267</v>
      </c>
      <c r="D249" s="99" t="s">
        <v>863</v>
      </c>
      <c r="E249" s="100"/>
      <c r="F249" s="100"/>
      <c r="G249" s="100"/>
      <c r="H249" s="100"/>
      <c r="I249" s="100" t="s">
        <v>1384</v>
      </c>
      <c r="J249" s="100"/>
      <c r="K249" s="100"/>
      <c r="L249" s="101" t="s">
        <v>1384</v>
      </c>
      <c r="M249" s="99"/>
    </row>
    <row r="250" spans="1:13" x14ac:dyDescent="0.2">
      <c r="A250" s="98" t="s">
        <v>864</v>
      </c>
      <c r="B250" s="98" t="s">
        <v>1718</v>
      </c>
      <c r="C250" s="98" t="s">
        <v>267</v>
      </c>
      <c r="D250" s="99" t="s">
        <v>865</v>
      </c>
      <c r="E250" s="100"/>
      <c r="F250" s="100"/>
      <c r="G250" s="100"/>
      <c r="H250" s="100"/>
      <c r="I250" s="100" t="s">
        <v>1384</v>
      </c>
      <c r="J250" s="100"/>
      <c r="K250" s="100"/>
      <c r="L250" s="101" t="s">
        <v>1384</v>
      </c>
      <c r="M250" s="99"/>
    </row>
    <row r="251" spans="1:13" ht="24" x14ac:dyDescent="0.2">
      <c r="A251" s="98" t="s">
        <v>866</v>
      </c>
      <c r="B251" s="98" t="s">
        <v>1719</v>
      </c>
      <c r="C251" s="98" t="s">
        <v>1720</v>
      </c>
      <c r="D251" s="99" t="s">
        <v>867</v>
      </c>
      <c r="E251" s="100" t="s">
        <v>1384</v>
      </c>
      <c r="F251" s="100" t="s">
        <v>1384</v>
      </c>
      <c r="G251" s="100" t="s">
        <v>1384</v>
      </c>
      <c r="H251" s="100"/>
      <c r="I251" s="100" t="s">
        <v>1384</v>
      </c>
      <c r="J251" s="100"/>
      <c r="K251" s="100"/>
      <c r="L251" s="101" t="s">
        <v>1384</v>
      </c>
      <c r="M251" s="99"/>
    </row>
    <row r="252" spans="1:13" ht="24" x14ac:dyDescent="0.2">
      <c r="A252" s="98" t="s">
        <v>868</v>
      </c>
      <c r="B252" s="98" t="s">
        <v>1721</v>
      </c>
      <c r="C252" s="98" t="s">
        <v>1720</v>
      </c>
      <c r="D252" s="99" t="s">
        <v>869</v>
      </c>
      <c r="E252" s="100" t="s">
        <v>1384</v>
      </c>
      <c r="F252" s="100" t="s">
        <v>1384</v>
      </c>
      <c r="G252" s="100" t="s">
        <v>1384</v>
      </c>
      <c r="H252" s="100"/>
      <c r="I252" s="100" t="s">
        <v>1384</v>
      </c>
      <c r="J252" s="100"/>
      <c r="K252" s="100"/>
      <c r="L252" s="101" t="s">
        <v>1384</v>
      </c>
      <c r="M252" s="99"/>
    </row>
    <row r="253" spans="1:13" ht="24" x14ac:dyDescent="0.2">
      <c r="A253" s="98" t="s">
        <v>870</v>
      </c>
      <c r="B253" s="98" t="s">
        <v>1722</v>
      </c>
      <c r="C253" s="98" t="s">
        <v>1720</v>
      </c>
      <c r="D253" s="99" t="s">
        <v>871</v>
      </c>
      <c r="E253" s="100"/>
      <c r="F253" s="100"/>
      <c r="G253" s="100"/>
      <c r="H253" s="100"/>
      <c r="I253" s="100" t="s">
        <v>1384</v>
      </c>
      <c r="J253" s="100"/>
      <c r="K253" s="100"/>
      <c r="L253" s="101" t="s">
        <v>1384</v>
      </c>
      <c r="M253" s="99"/>
    </row>
    <row r="254" spans="1:13" ht="36" x14ac:dyDescent="0.2">
      <c r="A254" s="98" t="s">
        <v>872</v>
      </c>
      <c r="B254" s="98" t="s">
        <v>1723</v>
      </c>
      <c r="C254" s="98" t="s">
        <v>1720</v>
      </c>
      <c r="D254" s="99" t="s">
        <v>873</v>
      </c>
      <c r="E254" s="100" t="s">
        <v>1384</v>
      </c>
      <c r="F254" s="100" t="s">
        <v>1384</v>
      </c>
      <c r="G254" s="100" t="s">
        <v>1384</v>
      </c>
      <c r="H254" s="100"/>
      <c r="I254" s="100" t="s">
        <v>1384</v>
      </c>
      <c r="J254" s="100"/>
      <c r="K254" s="100"/>
      <c r="L254" s="101" t="s">
        <v>1384</v>
      </c>
      <c r="M254" s="99"/>
    </row>
    <row r="255" spans="1:13" ht="36" x14ac:dyDescent="0.2">
      <c r="A255" s="98" t="s">
        <v>874</v>
      </c>
      <c r="B255" s="98" t="s">
        <v>1724</v>
      </c>
      <c r="C255" s="98" t="s">
        <v>1720</v>
      </c>
      <c r="D255" s="99" t="s">
        <v>875</v>
      </c>
      <c r="E255" s="100" t="s">
        <v>1384</v>
      </c>
      <c r="F255" s="100" t="s">
        <v>1384</v>
      </c>
      <c r="G255" s="100" t="s">
        <v>1384</v>
      </c>
      <c r="H255" s="100"/>
      <c r="I255" s="100" t="s">
        <v>1384</v>
      </c>
      <c r="J255" s="100"/>
      <c r="K255" s="100"/>
      <c r="L255" s="101" t="s">
        <v>1384</v>
      </c>
      <c r="M255" s="99"/>
    </row>
    <row r="256" spans="1:13" ht="24" x14ac:dyDescent="0.2">
      <c r="A256" s="98" t="s">
        <v>876</v>
      </c>
      <c r="B256" s="98" t="s">
        <v>1725</v>
      </c>
      <c r="C256" s="98" t="s">
        <v>1720</v>
      </c>
      <c r="D256" s="99" t="s">
        <v>877</v>
      </c>
      <c r="E256" s="100" t="s">
        <v>1384</v>
      </c>
      <c r="F256" s="100" t="s">
        <v>1384</v>
      </c>
      <c r="G256" s="100" t="s">
        <v>1384</v>
      </c>
      <c r="H256" s="100"/>
      <c r="I256" s="100" t="s">
        <v>1384</v>
      </c>
      <c r="J256" s="100"/>
      <c r="K256" s="100"/>
      <c r="L256" s="101" t="s">
        <v>1384</v>
      </c>
      <c r="M256" s="99"/>
    </row>
    <row r="257" spans="1:13" ht="36" x14ac:dyDescent="0.2">
      <c r="A257" s="98" t="s">
        <v>878</v>
      </c>
      <c r="B257" s="98" t="s">
        <v>1726</v>
      </c>
      <c r="C257" s="98" t="s">
        <v>1720</v>
      </c>
      <c r="D257" s="99" t="s">
        <v>879</v>
      </c>
      <c r="E257" s="100" t="s">
        <v>1384</v>
      </c>
      <c r="F257" s="100" t="s">
        <v>1384</v>
      </c>
      <c r="G257" s="100" t="s">
        <v>1384</v>
      </c>
      <c r="H257" s="100"/>
      <c r="I257" s="100" t="s">
        <v>1384</v>
      </c>
      <c r="J257" s="100"/>
      <c r="K257" s="100"/>
      <c r="L257" s="101" t="s">
        <v>1384</v>
      </c>
      <c r="M257" s="99"/>
    </row>
    <row r="258" spans="1:13" x14ac:dyDescent="0.2">
      <c r="A258" s="98" t="s">
        <v>880</v>
      </c>
      <c r="B258" s="98" t="s">
        <v>1727</v>
      </c>
      <c r="C258" s="98" t="s">
        <v>272</v>
      </c>
      <c r="D258" s="99" t="s">
        <v>881</v>
      </c>
      <c r="E258" s="100"/>
      <c r="F258" s="100"/>
      <c r="G258" s="100"/>
      <c r="H258" s="100"/>
      <c r="I258" s="100"/>
      <c r="J258" s="100"/>
      <c r="K258" s="100" t="s">
        <v>1384</v>
      </c>
      <c r="L258" s="101" t="s">
        <v>1384</v>
      </c>
      <c r="M258" s="99"/>
    </row>
    <row r="259" spans="1:13" x14ac:dyDescent="0.2">
      <c r="A259" s="98" t="s">
        <v>882</v>
      </c>
      <c r="B259" s="98" t="s">
        <v>1728</v>
      </c>
      <c r="C259" s="98" t="s">
        <v>267</v>
      </c>
      <c r="D259" s="99" t="s">
        <v>883</v>
      </c>
      <c r="E259" s="100"/>
      <c r="F259" s="100"/>
      <c r="G259" s="100"/>
      <c r="H259" s="100"/>
      <c r="I259" s="100" t="s">
        <v>1384</v>
      </c>
      <c r="J259" s="100"/>
      <c r="K259" s="100"/>
      <c r="L259" s="101" t="s">
        <v>1384</v>
      </c>
      <c r="M259" s="99"/>
    </row>
    <row r="260" spans="1:13" ht="24" x14ac:dyDescent="0.2">
      <c r="A260" s="98" t="s">
        <v>884</v>
      </c>
      <c r="B260" s="98" t="s">
        <v>1729</v>
      </c>
      <c r="C260" s="98" t="s">
        <v>267</v>
      </c>
      <c r="D260" s="99" t="s">
        <v>885</v>
      </c>
      <c r="E260" s="100"/>
      <c r="F260" s="100"/>
      <c r="G260" s="100"/>
      <c r="H260" s="100"/>
      <c r="I260" s="100"/>
      <c r="J260" s="100"/>
      <c r="K260" s="100" t="s">
        <v>1384</v>
      </c>
      <c r="L260" s="101" t="s">
        <v>1384</v>
      </c>
      <c r="M260" s="99"/>
    </row>
    <row r="261" spans="1:13" x14ac:dyDescent="0.2">
      <c r="A261" s="98" t="s">
        <v>886</v>
      </c>
      <c r="B261" s="98" t="s">
        <v>1730</v>
      </c>
      <c r="C261" s="98" t="s">
        <v>267</v>
      </c>
      <c r="D261" s="99" t="s">
        <v>887</v>
      </c>
      <c r="E261" s="100"/>
      <c r="F261" s="100"/>
      <c r="G261" s="100"/>
      <c r="H261" s="100"/>
      <c r="I261" s="100" t="s">
        <v>1384</v>
      </c>
      <c r="J261" s="100"/>
      <c r="K261" s="100"/>
      <c r="L261" s="101" t="s">
        <v>1384</v>
      </c>
      <c r="M261" s="99"/>
    </row>
    <row r="262" spans="1:13" x14ac:dyDescent="0.2">
      <c r="A262" s="98" t="s">
        <v>888</v>
      </c>
      <c r="B262" s="98" t="s">
        <v>1731</v>
      </c>
      <c r="C262" s="98" t="s">
        <v>267</v>
      </c>
      <c r="D262" s="99" t="s">
        <v>889</v>
      </c>
      <c r="E262" s="100"/>
      <c r="F262" s="100"/>
      <c r="G262" s="100"/>
      <c r="H262" s="100"/>
      <c r="I262" s="100"/>
      <c r="J262" s="100"/>
      <c r="K262" s="100" t="s">
        <v>1384</v>
      </c>
      <c r="L262" s="101" t="s">
        <v>1384</v>
      </c>
      <c r="M262" s="99"/>
    </row>
    <row r="263" spans="1:13" ht="24" x14ac:dyDescent="0.2">
      <c r="A263" s="98" t="s">
        <v>890</v>
      </c>
      <c r="B263" s="98" t="s">
        <v>1732</v>
      </c>
      <c r="C263" s="98" t="s">
        <v>267</v>
      </c>
      <c r="D263" s="99" t="s">
        <v>891</v>
      </c>
      <c r="E263" s="100"/>
      <c r="F263" s="100"/>
      <c r="G263" s="100"/>
      <c r="H263" s="100"/>
      <c r="I263" s="100"/>
      <c r="J263" s="100"/>
      <c r="K263" s="100" t="s">
        <v>1384</v>
      </c>
      <c r="L263" s="101" t="s">
        <v>1384</v>
      </c>
      <c r="M263" s="99"/>
    </row>
    <row r="264" spans="1:13" ht="24" x14ac:dyDescent="0.2">
      <c r="A264" s="98" t="s">
        <v>892</v>
      </c>
      <c r="B264" s="98" t="s">
        <v>1733</v>
      </c>
      <c r="C264" s="98" t="s">
        <v>275</v>
      </c>
      <c r="D264" s="99" t="s">
        <v>893</v>
      </c>
      <c r="E264" s="100" t="s">
        <v>1384</v>
      </c>
      <c r="F264" s="100" t="s">
        <v>1384</v>
      </c>
      <c r="G264" s="100" t="s">
        <v>1384</v>
      </c>
      <c r="H264" s="100"/>
      <c r="I264" s="100" t="s">
        <v>1384</v>
      </c>
      <c r="J264" s="100"/>
      <c r="K264" s="100"/>
      <c r="L264" s="101" t="s">
        <v>1384</v>
      </c>
      <c r="M264" s="99"/>
    </row>
    <row r="265" spans="1:13" ht="24" x14ac:dyDescent="0.2">
      <c r="A265" s="98" t="s">
        <v>894</v>
      </c>
      <c r="B265" s="98" t="s">
        <v>1734</v>
      </c>
      <c r="C265" s="98" t="s">
        <v>275</v>
      </c>
      <c r="D265" s="99" t="s">
        <v>895</v>
      </c>
      <c r="E265" s="100" t="s">
        <v>1384</v>
      </c>
      <c r="F265" s="100" t="s">
        <v>1384</v>
      </c>
      <c r="G265" s="100" t="s">
        <v>1384</v>
      </c>
      <c r="H265" s="100"/>
      <c r="I265" s="100" t="s">
        <v>1384</v>
      </c>
      <c r="J265" s="100"/>
      <c r="K265" s="100"/>
      <c r="L265" s="101" t="s">
        <v>1384</v>
      </c>
      <c r="M265" s="99"/>
    </row>
    <row r="266" spans="1:13" ht="24" x14ac:dyDescent="0.2">
      <c r="A266" s="98" t="s">
        <v>896</v>
      </c>
      <c r="B266" s="98" t="s">
        <v>1735</v>
      </c>
      <c r="C266" s="98" t="s">
        <v>275</v>
      </c>
      <c r="D266" s="99" t="s">
        <v>897</v>
      </c>
      <c r="E266" s="100" t="s">
        <v>1384</v>
      </c>
      <c r="F266" s="100" t="s">
        <v>1384</v>
      </c>
      <c r="G266" s="100" t="s">
        <v>1384</v>
      </c>
      <c r="H266" s="100"/>
      <c r="I266" s="100" t="s">
        <v>1384</v>
      </c>
      <c r="J266" s="100"/>
      <c r="K266" s="100"/>
      <c r="L266" s="101" t="s">
        <v>1384</v>
      </c>
      <c r="M266" s="99"/>
    </row>
    <row r="267" spans="1:13" x14ac:dyDescent="0.2">
      <c r="A267" s="98" t="s">
        <v>898</v>
      </c>
      <c r="B267" s="98" t="s">
        <v>1736</v>
      </c>
      <c r="C267" s="98" t="s">
        <v>275</v>
      </c>
      <c r="D267" s="99" t="s">
        <v>899</v>
      </c>
      <c r="E267" s="100" t="s">
        <v>1384</v>
      </c>
      <c r="F267" s="100" t="s">
        <v>1384</v>
      </c>
      <c r="G267" s="100" t="s">
        <v>1384</v>
      </c>
      <c r="H267" s="100"/>
      <c r="I267" s="100" t="s">
        <v>1384</v>
      </c>
      <c r="J267" s="100"/>
      <c r="K267" s="100"/>
      <c r="L267" s="101" t="s">
        <v>1384</v>
      </c>
      <c r="M267" s="99"/>
    </row>
    <row r="268" spans="1:13" ht="24" x14ac:dyDescent="0.2">
      <c r="A268" s="98" t="s">
        <v>900</v>
      </c>
      <c r="B268" s="98" t="s">
        <v>1737</v>
      </c>
      <c r="C268" s="98" t="s">
        <v>275</v>
      </c>
      <c r="D268" s="99" t="s">
        <v>901</v>
      </c>
      <c r="E268" s="100" t="s">
        <v>1384</v>
      </c>
      <c r="F268" s="100" t="s">
        <v>1384</v>
      </c>
      <c r="G268" s="100" t="s">
        <v>1384</v>
      </c>
      <c r="H268" s="100"/>
      <c r="I268" s="100" t="s">
        <v>1384</v>
      </c>
      <c r="J268" s="100"/>
      <c r="K268" s="100"/>
      <c r="L268" s="101" t="s">
        <v>1384</v>
      </c>
      <c r="M268" s="99"/>
    </row>
    <row r="269" spans="1:13" x14ac:dyDescent="0.2">
      <c r="A269" s="98" t="s">
        <v>393</v>
      </c>
      <c r="B269" s="98" t="s">
        <v>1738</v>
      </c>
      <c r="C269" s="98" t="s">
        <v>275</v>
      </c>
      <c r="D269" s="99" t="s">
        <v>902</v>
      </c>
      <c r="E269" s="100" t="s">
        <v>1384</v>
      </c>
      <c r="F269" s="100" t="s">
        <v>1384</v>
      </c>
      <c r="G269" s="100" t="s">
        <v>1384</v>
      </c>
      <c r="H269" s="100"/>
      <c r="I269" s="100" t="s">
        <v>1384</v>
      </c>
      <c r="J269" s="100"/>
      <c r="K269" s="100"/>
      <c r="L269" s="101" t="s">
        <v>1384</v>
      </c>
      <c r="M269" s="99"/>
    </row>
    <row r="270" spans="1:13" x14ac:dyDescent="0.2">
      <c r="A270" s="98" t="s">
        <v>903</v>
      </c>
      <c r="B270" s="98" t="s">
        <v>1739</v>
      </c>
      <c r="C270" s="98" t="s">
        <v>275</v>
      </c>
      <c r="D270" s="99" t="s">
        <v>904</v>
      </c>
      <c r="E270" s="100" t="s">
        <v>1384</v>
      </c>
      <c r="F270" s="100" t="s">
        <v>1384</v>
      </c>
      <c r="G270" s="100" t="s">
        <v>1384</v>
      </c>
      <c r="H270" s="100"/>
      <c r="I270" s="100" t="s">
        <v>1384</v>
      </c>
      <c r="J270" s="100"/>
      <c r="K270" s="100"/>
      <c r="L270" s="101" t="s">
        <v>1384</v>
      </c>
      <c r="M270" s="99"/>
    </row>
    <row r="271" spans="1:13" ht="24" x14ac:dyDescent="0.2">
      <c r="A271" s="98" t="s">
        <v>905</v>
      </c>
      <c r="B271" s="98" t="s">
        <v>1740</v>
      </c>
      <c r="C271" s="98" t="s">
        <v>275</v>
      </c>
      <c r="D271" s="99" t="s">
        <v>906</v>
      </c>
      <c r="E271" s="100" t="s">
        <v>1384</v>
      </c>
      <c r="F271" s="100" t="s">
        <v>1384</v>
      </c>
      <c r="G271" s="100" t="s">
        <v>1384</v>
      </c>
      <c r="H271" s="100"/>
      <c r="I271" s="100" t="s">
        <v>1384</v>
      </c>
      <c r="J271" s="100"/>
      <c r="K271" s="100"/>
      <c r="L271" s="101" t="s">
        <v>1384</v>
      </c>
      <c r="M271" s="99"/>
    </row>
    <row r="272" spans="1:13" ht="24" x14ac:dyDescent="0.2">
      <c r="A272" s="98" t="s">
        <v>907</v>
      </c>
      <c r="B272" s="98" t="s">
        <v>1741</v>
      </c>
      <c r="C272" s="98" t="s">
        <v>275</v>
      </c>
      <c r="D272" s="99" t="s">
        <v>908</v>
      </c>
      <c r="E272" s="100" t="s">
        <v>1384</v>
      </c>
      <c r="F272" s="100" t="s">
        <v>1384</v>
      </c>
      <c r="G272" s="100" t="s">
        <v>1384</v>
      </c>
      <c r="H272" s="100"/>
      <c r="I272" s="100" t="s">
        <v>1384</v>
      </c>
      <c r="J272" s="100"/>
      <c r="K272" s="100"/>
      <c r="L272" s="101" t="s">
        <v>1384</v>
      </c>
      <c r="M272" s="99"/>
    </row>
    <row r="273" spans="1:13" ht="24" x14ac:dyDescent="0.2">
      <c r="A273" s="98" t="s">
        <v>909</v>
      </c>
      <c r="B273" s="98" t="s">
        <v>1742</v>
      </c>
      <c r="C273" s="98" t="s">
        <v>275</v>
      </c>
      <c r="D273" s="99" t="s">
        <v>910</v>
      </c>
      <c r="E273" s="100" t="s">
        <v>1384</v>
      </c>
      <c r="F273" s="100" t="s">
        <v>1384</v>
      </c>
      <c r="G273" s="100" t="s">
        <v>1384</v>
      </c>
      <c r="H273" s="100"/>
      <c r="I273" s="100" t="s">
        <v>1384</v>
      </c>
      <c r="J273" s="100"/>
      <c r="K273" s="100"/>
      <c r="L273" s="101" t="s">
        <v>1384</v>
      </c>
      <c r="M273" s="99"/>
    </row>
    <row r="274" spans="1:13" ht="24" x14ac:dyDescent="0.2">
      <c r="A274" s="98" t="s">
        <v>911</v>
      </c>
      <c r="B274" s="98" t="s">
        <v>1743</v>
      </c>
      <c r="C274" s="98" t="s">
        <v>275</v>
      </c>
      <c r="D274" s="99" t="s">
        <v>912</v>
      </c>
      <c r="E274" s="100" t="s">
        <v>1384</v>
      </c>
      <c r="F274" s="100" t="s">
        <v>1384</v>
      </c>
      <c r="G274" s="100" t="s">
        <v>1384</v>
      </c>
      <c r="H274" s="100"/>
      <c r="I274" s="100" t="s">
        <v>1384</v>
      </c>
      <c r="J274" s="100"/>
      <c r="K274" s="100"/>
      <c r="L274" s="101" t="s">
        <v>1384</v>
      </c>
      <c r="M274" s="99"/>
    </row>
    <row r="275" spans="1:13" ht="24" x14ac:dyDescent="0.2">
      <c r="A275" s="98" t="s">
        <v>913</v>
      </c>
      <c r="B275" s="98" t="s">
        <v>1744</v>
      </c>
      <c r="C275" s="98" t="s">
        <v>278</v>
      </c>
      <c r="D275" s="99" t="s">
        <v>914</v>
      </c>
      <c r="E275" s="100" t="s">
        <v>1384</v>
      </c>
      <c r="F275" s="100" t="s">
        <v>1384</v>
      </c>
      <c r="G275" s="100" t="s">
        <v>1384</v>
      </c>
      <c r="H275" s="100"/>
      <c r="I275" s="100" t="s">
        <v>1384</v>
      </c>
      <c r="J275" s="100"/>
      <c r="K275" s="100"/>
      <c r="L275" s="101" t="s">
        <v>1384</v>
      </c>
      <c r="M275" s="99"/>
    </row>
    <row r="276" spans="1:13" ht="24" x14ac:dyDescent="0.2">
      <c r="A276" s="98" t="s">
        <v>915</v>
      </c>
      <c r="B276" s="98" t="s">
        <v>1745</v>
      </c>
      <c r="C276" s="98" t="s">
        <v>278</v>
      </c>
      <c r="D276" s="99" t="s">
        <v>916</v>
      </c>
      <c r="E276" s="100" t="s">
        <v>1384</v>
      </c>
      <c r="F276" s="100" t="s">
        <v>1384</v>
      </c>
      <c r="G276" s="100" t="s">
        <v>1384</v>
      </c>
      <c r="H276" s="100"/>
      <c r="I276" s="100" t="s">
        <v>1384</v>
      </c>
      <c r="J276" s="100"/>
      <c r="K276" s="100"/>
      <c r="L276" s="101" t="s">
        <v>1384</v>
      </c>
      <c r="M276" s="99"/>
    </row>
    <row r="277" spans="1:13" ht="24" x14ac:dyDescent="0.2">
      <c r="A277" s="98" t="s">
        <v>917</v>
      </c>
      <c r="B277" s="98" t="s">
        <v>1746</v>
      </c>
      <c r="C277" s="98" t="s">
        <v>278</v>
      </c>
      <c r="D277" s="99" t="s">
        <v>918</v>
      </c>
      <c r="E277" s="100" t="s">
        <v>1384</v>
      </c>
      <c r="F277" s="100" t="s">
        <v>1384</v>
      </c>
      <c r="G277" s="100" t="s">
        <v>1384</v>
      </c>
      <c r="H277" s="100"/>
      <c r="I277" s="100" t="s">
        <v>1384</v>
      </c>
      <c r="J277" s="100"/>
      <c r="K277" s="100"/>
      <c r="L277" s="101" t="s">
        <v>1384</v>
      </c>
      <c r="M277" s="99"/>
    </row>
    <row r="278" spans="1:13" x14ac:dyDescent="0.2">
      <c r="A278" s="98" t="s">
        <v>919</v>
      </c>
      <c r="B278" s="98" t="s">
        <v>1747</v>
      </c>
      <c r="C278" s="98" t="s">
        <v>278</v>
      </c>
      <c r="D278" s="99" t="s">
        <v>920</v>
      </c>
      <c r="E278" s="100" t="s">
        <v>1384</v>
      </c>
      <c r="F278" s="100" t="s">
        <v>1384</v>
      </c>
      <c r="G278" s="100" t="s">
        <v>1384</v>
      </c>
      <c r="H278" s="100"/>
      <c r="I278" s="100" t="s">
        <v>1384</v>
      </c>
      <c r="J278" s="100"/>
      <c r="K278" s="100"/>
      <c r="L278" s="101" t="s">
        <v>1384</v>
      </c>
      <c r="M278" s="99"/>
    </row>
    <row r="279" spans="1:13" x14ac:dyDescent="0.2">
      <c r="A279" s="98" t="s">
        <v>921</v>
      </c>
      <c r="B279" s="98" t="s">
        <v>1748</v>
      </c>
      <c r="C279" s="98" t="s">
        <v>267</v>
      </c>
      <c r="D279" s="99" t="s">
        <v>922</v>
      </c>
      <c r="E279" s="100"/>
      <c r="F279" s="100"/>
      <c r="G279" s="100"/>
      <c r="H279" s="100"/>
      <c r="I279" s="100" t="s">
        <v>1384</v>
      </c>
      <c r="J279" s="100"/>
      <c r="K279" s="100"/>
      <c r="L279" s="101" t="s">
        <v>1384</v>
      </c>
      <c r="M279" s="99"/>
    </row>
    <row r="280" spans="1:13" ht="24" x14ac:dyDescent="0.2">
      <c r="A280" s="98" t="s">
        <v>923</v>
      </c>
      <c r="B280" s="98" t="s">
        <v>1749</v>
      </c>
      <c r="C280" s="98" t="s">
        <v>267</v>
      </c>
      <c r="D280" s="99" t="s">
        <v>924</v>
      </c>
      <c r="E280" s="100"/>
      <c r="F280" s="100"/>
      <c r="G280" s="100"/>
      <c r="H280" s="100"/>
      <c r="I280" s="100" t="s">
        <v>1384</v>
      </c>
      <c r="J280" s="100"/>
      <c r="K280" s="100"/>
      <c r="L280" s="101" t="s">
        <v>1384</v>
      </c>
      <c r="M280" s="99"/>
    </row>
    <row r="281" spans="1:13" ht="24" x14ac:dyDescent="0.2">
      <c r="A281" s="110" t="s">
        <v>925</v>
      </c>
      <c r="B281" s="98"/>
      <c r="C281" s="98"/>
      <c r="D281" s="111" t="s">
        <v>926</v>
      </c>
      <c r="E281" s="100"/>
      <c r="F281" s="100"/>
      <c r="G281" s="100"/>
      <c r="H281" s="100"/>
      <c r="I281" s="100"/>
      <c r="J281" s="100"/>
      <c r="K281" s="100"/>
      <c r="L281" s="101"/>
      <c r="M281" s="99"/>
    </row>
    <row r="282" spans="1:13" x14ac:dyDescent="0.2">
      <c r="A282" s="110" t="s">
        <v>927</v>
      </c>
      <c r="B282" s="110" t="s">
        <v>1750</v>
      </c>
      <c r="C282" s="110" t="s">
        <v>267</v>
      </c>
      <c r="D282" s="111" t="s">
        <v>928</v>
      </c>
      <c r="E282" s="130"/>
      <c r="F282" s="130"/>
      <c r="G282" s="130"/>
      <c r="H282" s="130"/>
      <c r="I282" s="130"/>
      <c r="J282" s="130"/>
      <c r="K282" s="130"/>
      <c r="L282" s="131"/>
      <c r="M282" s="99"/>
    </row>
    <row r="283" spans="1:13" x14ac:dyDescent="0.2">
      <c r="A283" s="98" t="s">
        <v>301</v>
      </c>
      <c r="B283" s="98" t="s">
        <v>1751</v>
      </c>
      <c r="C283" s="98" t="s">
        <v>302</v>
      </c>
      <c r="D283" s="99" t="s">
        <v>929</v>
      </c>
      <c r="E283" s="100" t="s">
        <v>1384</v>
      </c>
      <c r="F283" s="100" t="s">
        <v>1384</v>
      </c>
      <c r="G283" s="100" t="s">
        <v>1384</v>
      </c>
      <c r="H283" s="100"/>
      <c r="I283" s="100" t="s">
        <v>1384</v>
      </c>
      <c r="J283" s="100"/>
      <c r="K283" s="100"/>
      <c r="L283" s="101" t="s">
        <v>1384</v>
      </c>
      <c r="M283" s="99"/>
    </row>
    <row r="284" spans="1:13" x14ac:dyDescent="0.2">
      <c r="A284" s="98" t="s">
        <v>304</v>
      </c>
      <c r="B284" s="98" t="s">
        <v>1752</v>
      </c>
      <c r="C284" s="98" t="s">
        <v>305</v>
      </c>
      <c r="D284" s="99" t="s">
        <v>930</v>
      </c>
      <c r="E284" s="100" t="s">
        <v>1384</v>
      </c>
      <c r="F284" s="100" t="s">
        <v>1384</v>
      </c>
      <c r="G284" s="100" t="s">
        <v>1384</v>
      </c>
      <c r="H284" s="100"/>
      <c r="I284" s="100" t="s">
        <v>1384</v>
      </c>
      <c r="J284" s="100" t="s">
        <v>1384</v>
      </c>
      <c r="K284" s="100"/>
      <c r="L284" s="101" t="s">
        <v>1384</v>
      </c>
      <c r="M284" s="99"/>
    </row>
    <row r="285" spans="1:13" x14ac:dyDescent="0.2">
      <c r="A285" s="98" t="s">
        <v>1753</v>
      </c>
      <c r="B285" s="98" t="s">
        <v>1754</v>
      </c>
      <c r="C285" s="98" t="s">
        <v>1755</v>
      </c>
      <c r="D285" s="99" t="s">
        <v>1756</v>
      </c>
      <c r="E285" s="100" t="s">
        <v>1384</v>
      </c>
      <c r="F285" s="100" t="s">
        <v>1384</v>
      </c>
      <c r="G285" s="100" t="s">
        <v>1384</v>
      </c>
      <c r="H285" s="100"/>
      <c r="I285" s="100" t="s">
        <v>1384</v>
      </c>
      <c r="J285" s="100" t="s">
        <v>1384</v>
      </c>
      <c r="K285" s="100"/>
      <c r="L285" s="101" t="s">
        <v>1384</v>
      </c>
      <c r="M285" s="99"/>
    </row>
    <row r="286" spans="1:13" x14ac:dyDescent="0.2">
      <c r="A286" s="110" t="s">
        <v>931</v>
      </c>
      <c r="B286" s="98"/>
      <c r="C286" s="98"/>
      <c r="D286" s="111" t="s">
        <v>2191</v>
      </c>
      <c r="E286" s="100"/>
      <c r="F286" s="100"/>
      <c r="G286" s="100"/>
      <c r="H286" s="100"/>
      <c r="I286" s="100"/>
      <c r="J286" s="100"/>
      <c r="K286" s="100"/>
      <c r="L286" s="101"/>
      <c r="M286" s="99"/>
    </row>
    <row r="287" spans="1:13" x14ac:dyDescent="0.2">
      <c r="A287" s="110" t="s">
        <v>933</v>
      </c>
      <c r="B287" s="110"/>
      <c r="C287" s="110"/>
      <c r="D287" s="111" t="s">
        <v>2192</v>
      </c>
      <c r="E287" s="100"/>
      <c r="F287" s="100"/>
      <c r="G287" s="100"/>
      <c r="H287" s="100"/>
      <c r="I287" s="100"/>
      <c r="J287" s="100"/>
      <c r="K287" s="100"/>
      <c r="L287" s="101"/>
      <c r="M287" s="99"/>
    </row>
    <row r="288" spans="1:13" x14ac:dyDescent="0.2">
      <c r="A288" s="98" t="s">
        <v>308</v>
      </c>
      <c r="B288" s="98" t="s">
        <v>1757</v>
      </c>
      <c r="C288" s="98" t="s">
        <v>309</v>
      </c>
      <c r="D288" s="99" t="s">
        <v>935</v>
      </c>
      <c r="E288" s="100" t="s">
        <v>1384</v>
      </c>
      <c r="F288" s="100" t="s">
        <v>1384</v>
      </c>
      <c r="G288" s="100" t="s">
        <v>1384</v>
      </c>
      <c r="H288" s="100"/>
      <c r="I288" s="100" t="s">
        <v>1384</v>
      </c>
      <c r="J288" s="100" t="s">
        <v>1384</v>
      </c>
      <c r="K288" s="100"/>
      <c r="L288" s="101" t="s">
        <v>1384</v>
      </c>
      <c r="M288" s="99"/>
    </row>
    <row r="289" spans="1:13" x14ac:dyDescent="0.2">
      <c r="A289" s="98" t="s">
        <v>311</v>
      </c>
      <c r="B289" s="98" t="s">
        <v>1758</v>
      </c>
      <c r="C289" s="98" t="s">
        <v>312</v>
      </c>
      <c r="D289" s="99" t="s">
        <v>936</v>
      </c>
      <c r="E289" s="100"/>
      <c r="F289" s="100"/>
      <c r="G289" s="100"/>
      <c r="H289" s="100"/>
      <c r="I289" s="100"/>
      <c r="J289" s="100" t="s">
        <v>1384</v>
      </c>
      <c r="K289" s="100"/>
      <c r="L289" s="101" t="s">
        <v>1384</v>
      </c>
      <c r="M289" s="99"/>
    </row>
    <row r="290" spans="1:13" x14ac:dyDescent="0.2">
      <c r="A290" s="98" t="s">
        <v>314</v>
      </c>
      <c r="B290" s="98" t="s">
        <v>1759</v>
      </c>
      <c r="C290" s="98" t="s">
        <v>315</v>
      </c>
      <c r="D290" s="99" t="s">
        <v>937</v>
      </c>
      <c r="E290" s="100"/>
      <c r="F290" s="100"/>
      <c r="G290" s="100"/>
      <c r="H290" s="100"/>
      <c r="I290" s="100"/>
      <c r="J290" s="100"/>
      <c r="K290" s="100" t="s">
        <v>1384</v>
      </c>
      <c r="L290" s="101" t="s">
        <v>1384</v>
      </c>
      <c r="M290" s="99"/>
    </row>
    <row r="291" spans="1:13" x14ac:dyDescent="0.2">
      <c r="A291" s="98" t="s">
        <v>317</v>
      </c>
      <c r="B291" s="98" t="s">
        <v>1760</v>
      </c>
      <c r="C291" s="98" t="s">
        <v>318</v>
      </c>
      <c r="D291" s="99" t="s">
        <v>938</v>
      </c>
      <c r="E291" s="100" t="s">
        <v>1384</v>
      </c>
      <c r="F291" s="100" t="s">
        <v>1384</v>
      </c>
      <c r="G291" s="100" t="s">
        <v>1384</v>
      </c>
      <c r="H291" s="100"/>
      <c r="I291" s="100" t="s">
        <v>1384</v>
      </c>
      <c r="J291" s="100" t="s">
        <v>1384</v>
      </c>
      <c r="K291" s="100"/>
      <c r="L291" s="101" t="s">
        <v>1384</v>
      </c>
      <c r="M291" s="99"/>
    </row>
    <row r="292" spans="1:13" x14ac:dyDescent="0.2">
      <c r="A292" s="98" t="s">
        <v>320</v>
      </c>
      <c r="B292" s="98" t="s">
        <v>1761</v>
      </c>
      <c r="C292" s="98" t="s">
        <v>321</v>
      </c>
      <c r="D292" s="99" t="s">
        <v>939</v>
      </c>
      <c r="E292" s="100" t="s">
        <v>1384</v>
      </c>
      <c r="F292" s="100" t="s">
        <v>1384</v>
      </c>
      <c r="G292" s="100" t="s">
        <v>1384</v>
      </c>
      <c r="H292" s="100"/>
      <c r="I292" s="100" t="s">
        <v>1384</v>
      </c>
      <c r="J292" s="100" t="s">
        <v>1384</v>
      </c>
      <c r="K292" s="100"/>
      <c r="L292" s="101" t="s">
        <v>1384</v>
      </c>
      <c r="M292" s="99"/>
    </row>
    <row r="293" spans="1:13" x14ac:dyDescent="0.2">
      <c r="A293" s="98" t="s">
        <v>323</v>
      </c>
      <c r="B293" s="98" t="s">
        <v>1762</v>
      </c>
      <c r="C293" s="98" t="s">
        <v>324</v>
      </c>
      <c r="D293" s="99" t="s">
        <v>940</v>
      </c>
      <c r="E293" s="100" t="s">
        <v>1384</v>
      </c>
      <c r="F293" s="100" t="s">
        <v>1384</v>
      </c>
      <c r="G293" s="100" t="s">
        <v>1384</v>
      </c>
      <c r="H293" s="100"/>
      <c r="I293" s="100" t="s">
        <v>1384</v>
      </c>
      <c r="J293" s="100" t="s">
        <v>1384</v>
      </c>
      <c r="K293" s="100"/>
      <c r="L293" s="101" t="s">
        <v>1384</v>
      </c>
      <c r="M293" s="99"/>
    </row>
    <row r="294" spans="1:13" x14ac:dyDescent="0.2">
      <c r="A294" s="98" t="s">
        <v>326</v>
      </c>
      <c r="B294" s="98" t="s">
        <v>1763</v>
      </c>
      <c r="C294" s="98" t="s">
        <v>327</v>
      </c>
      <c r="D294" s="99" t="s">
        <v>941</v>
      </c>
      <c r="E294" s="100" t="s">
        <v>1384</v>
      </c>
      <c r="F294" s="100" t="s">
        <v>1384</v>
      </c>
      <c r="G294" s="100" t="s">
        <v>1384</v>
      </c>
      <c r="H294" s="100"/>
      <c r="I294" s="100" t="s">
        <v>1384</v>
      </c>
      <c r="J294" s="100" t="s">
        <v>1384</v>
      </c>
      <c r="K294" s="100"/>
      <c r="L294" s="101" t="s">
        <v>1384</v>
      </c>
      <c r="M294" s="99"/>
    </row>
    <row r="295" spans="1:13" x14ac:dyDescent="0.2">
      <c r="A295" s="102" t="s">
        <v>329</v>
      </c>
      <c r="B295" s="98" t="s">
        <v>1764</v>
      </c>
      <c r="C295" s="98" t="s">
        <v>330</v>
      </c>
      <c r="D295" s="103" t="s">
        <v>942</v>
      </c>
      <c r="E295" s="104" t="s">
        <v>1384</v>
      </c>
      <c r="F295" s="104" t="s">
        <v>1384</v>
      </c>
      <c r="G295" s="104" t="s">
        <v>1384</v>
      </c>
      <c r="H295" s="104" t="s">
        <v>1384</v>
      </c>
      <c r="I295" s="104" t="s">
        <v>1384</v>
      </c>
      <c r="J295" s="104" t="s">
        <v>1384</v>
      </c>
      <c r="K295" s="104" t="s">
        <v>1384</v>
      </c>
      <c r="L295" s="105" t="s">
        <v>1384</v>
      </c>
      <c r="M295" s="99"/>
    </row>
    <row r="296" spans="1:13" x14ac:dyDescent="0.2">
      <c r="A296" s="102" t="s">
        <v>334</v>
      </c>
      <c r="B296" s="98" t="s">
        <v>1765</v>
      </c>
      <c r="C296" s="98" t="s">
        <v>335</v>
      </c>
      <c r="D296" s="103" t="s">
        <v>943</v>
      </c>
      <c r="E296" s="104" t="s">
        <v>1384</v>
      </c>
      <c r="F296" s="104" t="s">
        <v>1384</v>
      </c>
      <c r="G296" s="104" t="s">
        <v>1384</v>
      </c>
      <c r="H296" s="104" t="s">
        <v>1384</v>
      </c>
      <c r="I296" s="104" t="s">
        <v>1384</v>
      </c>
      <c r="J296" s="104" t="s">
        <v>1384</v>
      </c>
      <c r="K296" s="104" t="s">
        <v>1384</v>
      </c>
      <c r="L296" s="105" t="s">
        <v>1384</v>
      </c>
      <c r="M296" s="99"/>
    </row>
    <row r="297" spans="1:13" ht="24" x14ac:dyDescent="0.2">
      <c r="A297" s="98" t="s">
        <v>944</v>
      </c>
      <c r="B297" s="98" t="s">
        <v>1766</v>
      </c>
      <c r="C297" s="98" t="s">
        <v>338</v>
      </c>
      <c r="D297" s="99" t="s">
        <v>945</v>
      </c>
      <c r="E297" s="100" t="s">
        <v>1384</v>
      </c>
      <c r="F297" s="100" t="s">
        <v>1384</v>
      </c>
      <c r="G297" s="100" t="s">
        <v>1384</v>
      </c>
      <c r="H297" s="100"/>
      <c r="I297" s="100" t="s">
        <v>1384</v>
      </c>
      <c r="J297" s="100" t="s">
        <v>1384</v>
      </c>
      <c r="K297" s="100"/>
      <c r="L297" s="101" t="s">
        <v>1384</v>
      </c>
      <c r="M297" s="99"/>
    </row>
    <row r="298" spans="1:13" x14ac:dyDescent="0.2">
      <c r="A298" s="98" t="s">
        <v>946</v>
      </c>
      <c r="B298" s="98" t="s">
        <v>1767</v>
      </c>
      <c r="C298" s="98" t="s">
        <v>338</v>
      </c>
      <c r="D298" s="99" t="s">
        <v>947</v>
      </c>
      <c r="E298" s="100" t="s">
        <v>1384</v>
      </c>
      <c r="F298" s="100" t="s">
        <v>1384</v>
      </c>
      <c r="G298" s="100" t="s">
        <v>1384</v>
      </c>
      <c r="H298" s="100"/>
      <c r="I298" s="100" t="s">
        <v>1384</v>
      </c>
      <c r="J298" s="100" t="s">
        <v>1384</v>
      </c>
      <c r="K298" s="100"/>
      <c r="L298" s="101" t="s">
        <v>1384</v>
      </c>
      <c r="M298" s="99"/>
    </row>
    <row r="299" spans="1:13" x14ac:dyDescent="0.2">
      <c r="A299" s="98" t="s">
        <v>948</v>
      </c>
      <c r="B299" s="98" t="s">
        <v>1768</v>
      </c>
      <c r="C299" s="98" t="s">
        <v>338</v>
      </c>
      <c r="D299" s="99" t="s">
        <v>949</v>
      </c>
      <c r="E299" s="100" t="s">
        <v>1384</v>
      </c>
      <c r="F299" s="100" t="s">
        <v>1384</v>
      </c>
      <c r="G299" s="100" t="s">
        <v>1384</v>
      </c>
      <c r="H299" s="100"/>
      <c r="I299" s="100" t="s">
        <v>1384</v>
      </c>
      <c r="J299" s="100" t="s">
        <v>1384</v>
      </c>
      <c r="K299" s="100"/>
      <c r="L299" s="101" t="s">
        <v>1384</v>
      </c>
      <c r="M299" s="99"/>
    </row>
    <row r="300" spans="1:13" ht="24" x14ac:dyDescent="0.2">
      <c r="A300" s="98" t="s">
        <v>950</v>
      </c>
      <c r="B300" s="98" t="s">
        <v>1769</v>
      </c>
      <c r="C300" s="98" t="s">
        <v>341</v>
      </c>
      <c r="D300" s="99" t="s">
        <v>951</v>
      </c>
      <c r="E300" s="100"/>
      <c r="F300" s="100"/>
      <c r="G300" s="100"/>
      <c r="H300" s="100"/>
      <c r="I300" s="100"/>
      <c r="J300" s="100" t="s">
        <v>1384</v>
      </c>
      <c r="K300" s="100"/>
      <c r="L300" s="101" t="s">
        <v>1384</v>
      </c>
      <c r="M300" s="99"/>
    </row>
    <row r="301" spans="1:13" x14ac:dyDescent="0.2">
      <c r="A301" s="98" t="s">
        <v>952</v>
      </c>
      <c r="B301" s="98" t="s">
        <v>1770</v>
      </c>
      <c r="C301" s="98" t="s">
        <v>341</v>
      </c>
      <c r="D301" s="99" t="s">
        <v>953</v>
      </c>
      <c r="E301" s="100"/>
      <c r="F301" s="100"/>
      <c r="G301" s="100"/>
      <c r="H301" s="100"/>
      <c r="I301" s="100"/>
      <c r="J301" s="100" t="s">
        <v>1384</v>
      </c>
      <c r="K301" s="100"/>
      <c r="L301" s="101" t="s">
        <v>1384</v>
      </c>
      <c r="M301" s="99"/>
    </row>
    <row r="302" spans="1:13" x14ac:dyDescent="0.2">
      <c r="A302" s="98" t="s">
        <v>954</v>
      </c>
      <c r="B302" s="98" t="s">
        <v>1771</v>
      </c>
      <c r="C302" s="98" t="s">
        <v>341</v>
      </c>
      <c r="D302" s="99" t="s">
        <v>955</v>
      </c>
      <c r="E302" s="100"/>
      <c r="F302" s="100"/>
      <c r="G302" s="100"/>
      <c r="H302" s="100"/>
      <c r="I302" s="100"/>
      <c r="J302" s="100" t="s">
        <v>1384</v>
      </c>
      <c r="K302" s="100"/>
      <c r="L302" s="101" t="s">
        <v>1384</v>
      </c>
      <c r="M302" s="99"/>
    </row>
    <row r="303" spans="1:13" ht="24" x14ac:dyDescent="0.2">
      <c r="A303" s="98" t="s">
        <v>956</v>
      </c>
      <c r="B303" s="98" t="s">
        <v>1772</v>
      </c>
      <c r="C303" s="98" t="s">
        <v>341</v>
      </c>
      <c r="D303" s="99" t="s">
        <v>957</v>
      </c>
      <c r="E303" s="100" t="s">
        <v>1384</v>
      </c>
      <c r="F303" s="100" t="s">
        <v>1384</v>
      </c>
      <c r="G303" s="100" t="s">
        <v>1384</v>
      </c>
      <c r="H303" s="100"/>
      <c r="I303" s="100" t="s">
        <v>1384</v>
      </c>
      <c r="J303" s="100" t="s">
        <v>1384</v>
      </c>
      <c r="K303" s="100"/>
      <c r="L303" s="101" t="s">
        <v>1384</v>
      </c>
      <c r="M303" s="99"/>
    </row>
    <row r="304" spans="1:13" x14ac:dyDescent="0.2">
      <c r="A304" s="98" t="s">
        <v>396</v>
      </c>
      <c r="B304" s="98" t="s">
        <v>1773</v>
      </c>
      <c r="C304" s="98" t="s">
        <v>341</v>
      </c>
      <c r="D304" s="99" t="s">
        <v>958</v>
      </c>
      <c r="E304" s="100" t="s">
        <v>1384</v>
      </c>
      <c r="F304" s="100" t="s">
        <v>1384</v>
      </c>
      <c r="G304" s="100" t="s">
        <v>1384</v>
      </c>
      <c r="H304" s="100"/>
      <c r="I304" s="100" t="s">
        <v>1384</v>
      </c>
      <c r="J304" s="100" t="s">
        <v>1384</v>
      </c>
      <c r="K304" s="100"/>
      <c r="L304" s="101" t="s">
        <v>1384</v>
      </c>
      <c r="M304" s="99"/>
    </row>
    <row r="305" spans="1:13" x14ac:dyDescent="0.2">
      <c r="A305" s="98" t="s">
        <v>959</v>
      </c>
      <c r="B305" s="98" t="s">
        <v>1774</v>
      </c>
      <c r="C305" s="98" t="s">
        <v>341</v>
      </c>
      <c r="D305" s="99" t="s">
        <v>960</v>
      </c>
      <c r="E305" s="100" t="s">
        <v>1384</v>
      </c>
      <c r="F305" s="100" t="s">
        <v>1384</v>
      </c>
      <c r="G305" s="100" t="s">
        <v>1384</v>
      </c>
      <c r="H305" s="100"/>
      <c r="I305" s="100" t="s">
        <v>1384</v>
      </c>
      <c r="J305" s="100" t="s">
        <v>1384</v>
      </c>
      <c r="K305" s="100"/>
      <c r="L305" s="101" t="s">
        <v>1384</v>
      </c>
      <c r="M305" s="99"/>
    </row>
    <row r="306" spans="1:13" ht="24" x14ac:dyDescent="0.2">
      <c r="A306" s="98" t="s">
        <v>961</v>
      </c>
      <c r="B306" s="98" t="s">
        <v>1775</v>
      </c>
      <c r="C306" s="98" t="s">
        <v>341</v>
      </c>
      <c r="D306" s="99" t="s">
        <v>962</v>
      </c>
      <c r="E306" s="100" t="s">
        <v>1384</v>
      </c>
      <c r="F306" s="100" t="s">
        <v>1384</v>
      </c>
      <c r="G306" s="100" t="s">
        <v>1384</v>
      </c>
      <c r="H306" s="100"/>
      <c r="I306" s="100" t="s">
        <v>1384</v>
      </c>
      <c r="J306" s="100" t="s">
        <v>1384</v>
      </c>
      <c r="K306" s="100"/>
      <c r="L306" s="101" t="s">
        <v>1384</v>
      </c>
      <c r="M306" s="99"/>
    </row>
    <row r="307" spans="1:13" ht="36" x14ac:dyDescent="0.2">
      <c r="A307" s="110" t="s">
        <v>2193</v>
      </c>
      <c r="B307" s="110" t="s">
        <v>2194</v>
      </c>
      <c r="C307" s="110" t="s">
        <v>2193</v>
      </c>
      <c r="D307" s="111" t="s">
        <v>2194</v>
      </c>
      <c r="E307" s="100"/>
      <c r="F307" s="100"/>
      <c r="G307" s="100"/>
      <c r="H307" s="100"/>
      <c r="I307" s="100"/>
      <c r="J307" s="100"/>
      <c r="K307" s="100"/>
      <c r="L307" s="101"/>
      <c r="M307" s="99"/>
    </row>
    <row r="308" spans="1:13" ht="24" x14ac:dyDescent="0.2">
      <c r="A308" s="98" t="s">
        <v>963</v>
      </c>
      <c r="B308" s="98" t="s">
        <v>1776</v>
      </c>
      <c r="C308" s="98" t="s">
        <v>341</v>
      </c>
      <c r="D308" s="99" t="s">
        <v>964</v>
      </c>
      <c r="E308" s="100" t="s">
        <v>1384</v>
      </c>
      <c r="F308" s="100" t="s">
        <v>1384</v>
      </c>
      <c r="G308" s="100" t="s">
        <v>1384</v>
      </c>
      <c r="H308" s="100"/>
      <c r="I308" s="100" t="s">
        <v>1384</v>
      </c>
      <c r="J308" s="100" t="s">
        <v>1384</v>
      </c>
      <c r="K308" s="100"/>
      <c r="L308" s="101" t="s">
        <v>1384</v>
      </c>
      <c r="M308" s="99"/>
    </row>
    <row r="309" spans="1:13" ht="24" x14ac:dyDescent="0.2">
      <c r="A309" s="98" t="s">
        <v>965</v>
      </c>
      <c r="B309" s="98" t="s">
        <v>1777</v>
      </c>
      <c r="C309" s="98" t="s">
        <v>341</v>
      </c>
      <c r="D309" s="99" t="s">
        <v>966</v>
      </c>
      <c r="E309" s="100" t="s">
        <v>1384</v>
      </c>
      <c r="F309" s="100" t="s">
        <v>1384</v>
      </c>
      <c r="G309" s="100" t="s">
        <v>1384</v>
      </c>
      <c r="H309" s="100"/>
      <c r="I309" s="100" t="s">
        <v>1384</v>
      </c>
      <c r="J309" s="100" t="s">
        <v>1384</v>
      </c>
      <c r="K309" s="100"/>
      <c r="L309" s="101" t="s">
        <v>1384</v>
      </c>
      <c r="M309" s="99"/>
    </row>
    <row r="310" spans="1:13" ht="24" x14ac:dyDescent="0.2">
      <c r="A310" s="98" t="s">
        <v>967</v>
      </c>
      <c r="B310" s="98" t="s">
        <v>1778</v>
      </c>
      <c r="C310" s="98" t="s">
        <v>341</v>
      </c>
      <c r="D310" s="99" t="s">
        <v>968</v>
      </c>
      <c r="E310" s="100" t="s">
        <v>1384</v>
      </c>
      <c r="F310" s="100" t="s">
        <v>1384</v>
      </c>
      <c r="G310" s="100" t="s">
        <v>1384</v>
      </c>
      <c r="H310" s="100"/>
      <c r="I310" s="100" t="s">
        <v>1384</v>
      </c>
      <c r="J310" s="100" t="s">
        <v>1384</v>
      </c>
      <c r="K310" s="100"/>
      <c r="L310" s="101" t="s">
        <v>1384</v>
      </c>
      <c r="M310" s="99"/>
    </row>
    <row r="311" spans="1:13" x14ac:dyDescent="0.2">
      <c r="A311" s="98" t="s">
        <v>969</v>
      </c>
      <c r="B311" s="98" t="s">
        <v>1779</v>
      </c>
      <c r="C311" s="98" t="s">
        <v>281</v>
      </c>
      <c r="D311" s="99" t="s">
        <v>970</v>
      </c>
      <c r="E311" s="100"/>
      <c r="F311" s="100"/>
      <c r="G311" s="100"/>
      <c r="H311" s="100"/>
      <c r="I311" s="100"/>
      <c r="J311" s="100" t="s">
        <v>1384</v>
      </c>
      <c r="K311" s="100"/>
      <c r="L311" s="101" t="s">
        <v>1384</v>
      </c>
      <c r="M311" s="99"/>
    </row>
    <row r="312" spans="1:13" x14ac:dyDescent="0.2">
      <c r="A312" s="98" t="s">
        <v>971</v>
      </c>
      <c r="B312" s="98" t="s">
        <v>1780</v>
      </c>
      <c r="C312" s="98" t="s">
        <v>281</v>
      </c>
      <c r="D312" s="99" t="s">
        <v>972</v>
      </c>
      <c r="E312" s="100"/>
      <c r="F312" s="100"/>
      <c r="G312" s="100"/>
      <c r="H312" s="100"/>
      <c r="I312" s="100"/>
      <c r="J312" s="100" t="s">
        <v>1384</v>
      </c>
      <c r="K312" s="100"/>
      <c r="L312" s="101" t="s">
        <v>1384</v>
      </c>
      <c r="M312" s="99"/>
    </row>
    <row r="313" spans="1:13" x14ac:dyDescent="0.2">
      <c r="A313" s="98" t="s">
        <v>343</v>
      </c>
      <c r="B313" s="98" t="s">
        <v>1781</v>
      </c>
      <c r="C313" s="98" t="s">
        <v>344</v>
      </c>
      <c r="D313" s="99" t="s">
        <v>973</v>
      </c>
      <c r="E313" s="100" t="s">
        <v>1384</v>
      </c>
      <c r="F313" s="100" t="s">
        <v>1384</v>
      </c>
      <c r="G313" s="100" t="s">
        <v>1384</v>
      </c>
      <c r="H313" s="100"/>
      <c r="I313" s="100" t="s">
        <v>1384</v>
      </c>
      <c r="J313" s="100" t="s">
        <v>1384</v>
      </c>
      <c r="K313" s="100"/>
      <c r="L313" s="101" t="s">
        <v>1384</v>
      </c>
      <c r="M313" s="99"/>
    </row>
    <row r="314" spans="1:13" x14ac:dyDescent="0.2">
      <c r="A314" s="98" t="s">
        <v>346</v>
      </c>
      <c r="B314" s="98" t="s">
        <v>1782</v>
      </c>
      <c r="C314" s="98" t="s">
        <v>347</v>
      </c>
      <c r="D314" s="99" t="s">
        <v>974</v>
      </c>
      <c r="E314" s="100" t="s">
        <v>1384</v>
      </c>
      <c r="F314" s="100" t="s">
        <v>1384</v>
      </c>
      <c r="G314" s="100" t="s">
        <v>1384</v>
      </c>
      <c r="H314" s="100"/>
      <c r="I314" s="100" t="s">
        <v>1384</v>
      </c>
      <c r="J314" s="100" t="s">
        <v>1384</v>
      </c>
      <c r="K314" s="100"/>
      <c r="L314" s="101" t="s">
        <v>1384</v>
      </c>
      <c r="M314" s="99"/>
    </row>
    <row r="315" spans="1:13" ht="24" x14ac:dyDescent="0.2">
      <c r="A315" s="98" t="s">
        <v>283</v>
      </c>
      <c r="B315" s="98" t="s">
        <v>1783</v>
      </c>
      <c r="C315" s="98" t="s">
        <v>284</v>
      </c>
      <c r="D315" s="99" t="s">
        <v>975</v>
      </c>
      <c r="E315" s="100" t="s">
        <v>1384</v>
      </c>
      <c r="F315" s="100" t="s">
        <v>1384</v>
      </c>
      <c r="G315" s="100" t="s">
        <v>1384</v>
      </c>
      <c r="H315" s="100"/>
      <c r="I315" s="100" t="s">
        <v>1384</v>
      </c>
      <c r="J315" s="100"/>
      <c r="K315" s="100"/>
      <c r="L315" s="101" t="s">
        <v>1384</v>
      </c>
      <c r="M315" s="99"/>
    </row>
    <row r="316" spans="1:13" x14ac:dyDescent="0.2">
      <c r="A316" s="98" t="s">
        <v>349</v>
      </c>
      <c r="B316" s="98" t="s">
        <v>1784</v>
      </c>
      <c r="C316" s="98" t="s">
        <v>350</v>
      </c>
      <c r="D316" s="99" t="s">
        <v>976</v>
      </c>
      <c r="E316" s="100" t="s">
        <v>1384</v>
      </c>
      <c r="F316" s="100" t="s">
        <v>1384</v>
      </c>
      <c r="G316" s="100" t="s">
        <v>1384</v>
      </c>
      <c r="H316" s="100"/>
      <c r="I316" s="100" t="s">
        <v>1384</v>
      </c>
      <c r="J316" s="100" t="s">
        <v>1384</v>
      </c>
      <c r="K316" s="100"/>
      <c r="L316" s="101" t="s">
        <v>1384</v>
      </c>
      <c r="M316" s="99"/>
    </row>
    <row r="317" spans="1:13" x14ac:dyDescent="0.2">
      <c r="A317" s="98" t="s">
        <v>352</v>
      </c>
      <c r="B317" s="98" t="s">
        <v>1785</v>
      </c>
      <c r="C317" s="98" t="s">
        <v>353</v>
      </c>
      <c r="D317" s="99" t="s">
        <v>977</v>
      </c>
      <c r="E317" s="100" t="s">
        <v>1384</v>
      </c>
      <c r="F317" s="100" t="s">
        <v>1384</v>
      </c>
      <c r="G317" s="100" t="s">
        <v>1384</v>
      </c>
      <c r="H317" s="100"/>
      <c r="I317" s="100" t="s">
        <v>1384</v>
      </c>
      <c r="J317" s="100" t="s">
        <v>1384</v>
      </c>
      <c r="K317" s="100"/>
      <c r="L317" s="101" t="s">
        <v>1384</v>
      </c>
      <c r="M317" s="99"/>
    </row>
    <row r="318" spans="1:13" x14ac:dyDescent="0.2">
      <c r="A318" s="98" t="s">
        <v>978</v>
      </c>
      <c r="B318" s="98" t="s">
        <v>1786</v>
      </c>
      <c r="C318" s="98" t="s">
        <v>356</v>
      </c>
      <c r="D318" s="99" t="s">
        <v>979</v>
      </c>
      <c r="E318" s="100" t="s">
        <v>1384</v>
      </c>
      <c r="F318" s="100" t="s">
        <v>1384</v>
      </c>
      <c r="G318" s="100" t="s">
        <v>1384</v>
      </c>
      <c r="H318" s="100"/>
      <c r="I318" s="100" t="s">
        <v>1384</v>
      </c>
      <c r="J318" s="100" t="s">
        <v>1384</v>
      </c>
      <c r="K318" s="100"/>
      <c r="L318" s="101" t="s">
        <v>1384</v>
      </c>
      <c r="M318" s="99"/>
    </row>
    <row r="319" spans="1:13" ht="24" x14ac:dyDescent="0.2">
      <c r="A319" s="98" t="s">
        <v>980</v>
      </c>
      <c r="B319" s="98" t="s">
        <v>1787</v>
      </c>
      <c r="C319" s="98" t="s">
        <v>356</v>
      </c>
      <c r="D319" s="99" t="s">
        <v>981</v>
      </c>
      <c r="E319" s="100" t="s">
        <v>1384</v>
      </c>
      <c r="F319" s="100" t="s">
        <v>1384</v>
      </c>
      <c r="G319" s="100" t="s">
        <v>1384</v>
      </c>
      <c r="H319" s="100"/>
      <c r="I319" s="100" t="s">
        <v>1384</v>
      </c>
      <c r="J319" s="100" t="s">
        <v>1384</v>
      </c>
      <c r="K319" s="100"/>
      <c r="L319" s="101" t="s">
        <v>1384</v>
      </c>
      <c r="M319" s="99"/>
    </row>
    <row r="320" spans="1:13" x14ac:dyDescent="0.2">
      <c r="A320" s="102" t="s">
        <v>358</v>
      </c>
      <c r="B320" s="98" t="s">
        <v>1788</v>
      </c>
      <c r="C320" s="98" t="s">
        <v>359</v>
      </c>
      <c r="D320" s="103" t="s">
        <v>982</v>
      </c>
      <c r="E320" s="104" t="s">
        <v>1384</v>
      </c>
      <c r="F320" s="104" t="s">
        <v>1384</v>
      </c>
      <c r="G320" s="104" t="s">
        <v>1384</v>
      </c>
      <c r="H320" s="104" t="s">
        <v>1384</v>
      </c>
      <c r="I320" s="104" t="s">
        <v>1384</v>
      </c>
      <c r="J320" s="104" t="s">
        <v>1384</v>
      </c>
      <c r="K320" s="104" t="s">
        <v>1384</v>
      </c>
      <c r="L320" s="105" t="s">
        <v>1384</v>
      </c>
      <c r="M320" s="99"/>
    </row>
    <row r="321" spans="1:13" x14ac:dyDescent="0.2">
      <c r="A321" s="98" t="s">
        <v>983</v>
      </c>
      <c r="B321" s="98" t="s">
        <v>1789</v>
      </c>
      <c r="C321" s="98" t="s">
        <v>287</v>
      </c>
      <c r="D321" s="99" t="s">
        <v>984</v>
      </c>
      <c r="E321" s="100" t="s">
        <v>1384</v>
      </c>
      <c r="F321" s="100" t="s">
        <v>1384</v>
      </c>
      <c r="G321" s="100" t="s">
        <v>1384</v>
      </c>
      <c r="H321" s="100"/>
      <c r="I321" s="100" t="s">
        <v>1384</v>
      </c>
      <c r="J321" s="100"/>
      <c r="K321" s="100"/>
      <c r="L321" s="101" t="s">
        <v>1384</v>
      </c>
      <c r="M321" s="99"/>
    </row>
    <row r="322" spans="1:13" x14ac:dyDescent="0.2">
      <c r="A322" s="98" t="s">
        <v>985</v>
      </c>
      <c r="B322" s="98" t="s">
        <v>1790</v>
      </c>
      <c r="C322" s="98" t="s">
        <v>362</v>
      </c>
      <c r="D322" s="99" t="s">
        <v>986</v>
      </c>
      <c r="E322" s="100" t="s">
        <v>1384</v>
      </c>
      <c r="F322" s="100" t="s">
        <v>1384</v>
      </c>
      <c r="G322" s="100" t="s">
        <v>1384</v>
      </c>
      <c r="H322" s="100"/>
      <c r="I322" s="100" t="s">
        <v>1384</v>
      </c>
      <c r="J322" s="100" t="s">
        <v>1384</v>
      </c>
      <c r="K322" s="100"/>
      <c r="L322" s="101" t="s">
        <v>1384</v>
      </c>
      <c r="M322" s="99"/>
    </row>
    <row r="323" spans="1:13" x14ac:dyDescent="0.2">
      <c r="A323" s="98" t="s">
        <v>987</v>
      </c>
      <c r="B323" s="98" t="s">
        <v>1791</v>
      </c>
      <c r="C323" s="98" t="s">
        <v>287</v>
      </c>
      <c r="D323" s="99" t="s">
        <v>988</v>
      </c>
      <c r="E323" s="100" t="s">
        <v>1384</v>
      </c>
      <c r="F323" s="100" t="s">
        <v>1384</v>
      </c>
      <c r="G323" s="100" t="s">
        <v>1384</v>
      </c>
      <c r="H323" s="100"/>
      <c r="I323" s="100" t="s">
        <v>1384</v>
      </c>
      <c r="J323" s="100"/>
      <c r="K323" s="100"/>
      <c r="L323" s="101" t="s">
        <v>1384</v>
      </c>
      <c r="M323" s="99"/>
    </row>
    <row r="324" spans="1:13" x14ac:dyDescent="0.2">
      <c r="A324" s="98" t="s">
        <v>989</v>
      </c>
      <c r="B324" s="98" t="s">
        <v>1792</v>
      </c>
      <c r="C324" s="98" t="s">
        <v>362</v>
      </c>
      <c r="D324" s="99" t="s">
        <v>990</v>
      </c>
      <c r="E324" s="100" t="s">
        <v>1384</v>
      </c>
      <c r="F324" s="100" t="s">
        <v>1384</v>
      </c>
      <c r="G324" s="100" t="s">
        <v>1384</v>
      </c>
      <c r="H324" s="100"/>
      <c r="I324" s="100" t="s">
        <v>1384</v>
      </c>
      <c r="J324" s="100" t="s">
        <v>1384</v>
      </c>
      <c r="K324" s="100"/>
      <c r="L324" s="101" t="s">
        <v>1384</v>
      </c>
      <c r="M324" s="99"/>
    </row>
    <row r="325" spans="1:13" x14ac:dyDescent="0.2">
      <c r="A325" s="102" t="s">
        <v>289</v>
      </c>
      <c r="B325" s="98" t="s">
        <v>1793</v>
      </c>
      <c r="C325" s="98" t="s">
        <v>290</v>
      </c>
      <c r="D325" s="103" t="s">
        <v>991</v>
      </c>
      <c r="E325" s="104" t="s">
        <v>1384</v>
      </c>
      <c r="F325" s="104" t="s">
        <v>1384</v>
      </c>
      <c r="G325" s="104" t="s">
        <v>1384</v>
      </c>
      <c r="H325" s="104" t="s">
        <v>1384</v>
      </c>
      <c r="I325" s="104" t="s">
        <v>1384</v>
      </c>
      <c r="J325" s="104" t="s">
        <v>1384</v>
      </c>
      <c r="K325" s="104" t="s">
        <v>1384</v>
      </c>
      <c r="L325" s="105" t="s">
        <v>1384</v>
      </c>
      <c r="M325" s="99"/>
    </row>
    <row r="326" spans="1:13" ht="24" x14ac:dyDescent="0.2">
      <c r="A326" s="98" t="s">
        <v>992</v>
      </c>
      <c r="B326" s="98" t="s">
        <v>1794</v>
      </c>
      <c r="C326" s="98" t="s">
        <v>362</v>
      </c>
      <c r="D326" s="99" t="s">
        <v>993</v>
      </c>
      <c r="E326" s="100" t="s">
        <v>1384</v>
      </c>
      <c r="F326" s="100" t="s">
        <v>1384</v>
      </c>
      <c r="G326" s="100" t="s">
        <v>1384</v>
      </c>
      <c r="H326" s="100"/>
      <c r="I326" s="100" t="s">
        <v>1384</v>
      </c>
      <c r="J326" s="100" t="s">
        <v>1384</v>
      </c>
      <c r="K326" s="100"/>
      <c r="L326" s="101" t="s">
        <v>1384</v>
      </c>
      <c r="M326" s="99"/>
    </row>
    <row r="327" spans="1:13" ht="36" x14ac:dyDescent="0.2">
      <c r="A327" s="98" t="s">
        <v>994</v>
      </c>
      <c r="B327" s="98" t="s">
        <v>1795</v>
      </c>
      <c r="C327" s="98" t="s">
        <v>367</v>
      </c>
      <c r="D327" s="99" t="s">
        <v>995</v>
      </c>
      <c r="E327" s="100" t="s">
        <v>1384</v>
      </c>
      <c r="F327" s="100" t="s">
        <v>1384</v>
      </c>
      <c r="G327" s="100" t="s">
        <v>1384</v>
      </c>
      <c r="H327" s="100"/>
      <c r="I327" s="100" t="s">
        <v>1384</v>
      </c>
      <c r="J327" s="100" t="s">
        <v>1384</v>
      </c>
      <c r="K327" s="108" t="s">
        <v>1384</v>
      </c>
      <c r="L327" s="101" t="s">
        <v>1384</v>
      </c>
      <c r="M327" s="106" t="s">
        <v>1796</v>
      </c>
    </row>
    <row r="328" spans="1:13" ht="36" x14ac:dyDescent="0.2">
      <c r="A328" s="98" t="s">
        <v>996</v>
      </c>
      <c r="B328" s="98" t="s">
        <v>1797</v>
      </c>
      <c r="C328" s="98" t="s">
        <v>367</v>
      </c>
      <c r="D328" s="99" t="s">
        <v>997</v>
      </c>
      <c r="E328" s="100" t="s">
        <v>1384</v>
      </c>
      <c r="F328" s="100" t="s">
        <v>1384</v>
      </c>
      <c r="G328" s="100" t="s">
        <v>1384</v>
      </c>
      <c r="H328" s="100"/>
      <c r="I328" s="100" t="s">
        <v>1384</v>
      </c>
      <c r="J328" s="100" t="s">
        <v>1384</v>
      </c>
      <c r="K328" s="108" t="s">
        <v>1384</v>
      </c>
      <c r="L328" s="101" t="s">
        <v>1384</v>
      </c>
      <c r="M328" s="106" t="s">
        <v>1796</v>
      </c>
    </row>
    <row r="329" spans="1:13" ht="36" x14ac:dyDescent="0.2">
      <c r="A329" s="98" t="s">
        <v>998</v>
      </c>
      <c r="B329" s="98" t="s">
        <v>1798</v>
      </c>
      <c r="C329" s="98" t="s">
        <v>367</v>
      </c>
      <c r="D329" s="99" t="s">
        <v>999</v>
      </c>
      <c r="E329" s="100" t="s">
        <v>1384</v>
      </c>
      <c r="F329" s="100" t="s">
        <v>1384</v>
      </c>
      <c r="G329" s="100" t="s">
        <v>1384</v>
      </c>
      <c r="H329" s="100"/>
      <c r="I329" s="100" t="s">
        <v>1384</v>
      </c>
      <c r="J329" s="100" t="s">
        <v>1384</v>
      </c>
      <c r="K329" s="108" t="s">
        <v>1384</v>
      </c>
      <c r="L329" s="101" t="s">
        <v>1384</v>
      </c>
      <c r="M329" s="106" t="s">
        <v>1796</v>
      </c>
    </row>
    <row r="330" spans="1:13" ht="36" x14ac:dyDescent="0.2">
      <c r="A330" s="98" t="s">
        <v>1000</v>
      </c>
      <c r="B330" s="98" t="s">
        <v>1799</v>
      </c>
      <c r="C330" s="98" t="s">
        <v>370</v>
      </c>
      <c r="D330" s="99" t="s">
        <v>1001</v>
      </c>
      <c r="E330" s="100" t="s">
        <v>1384</v>
      </c>
      <c r="F330" s="100" t="s">
        <v>1384</v>
      </c>
      <c r="G330" s="100" t="s">
        <v>1384</v>
      </c>
      <c r="H330" s="100"/>
      <c r="I330" s="100" t="s">
        <v>1384</v>
      </c>
      <c r="J330" s="100" t="s">
        <v>1384</v>
      </c>
      <c r="K330" s="108" t="s">
        <v>1384</v>
      </c>
      <c r="L330" s="101" t="s">
        <v>1384</v>
      </c>
      <c r="M330" s="106" t="s">
        <v>1796</v>
      </c>
    </row>
    <row r="331" spans="1:13" ht="36" x14ac:dyDescent="0.2">
      <c r="A331" s="98" t="s">
        <v>1002</v>
      </c>
      <c r="B331" s="98" t="s">
        <v>1800</v>
      </c>
      <c r="C331" s="98" t="s">
        <v>370</v>
      </c>
      <c r="D331" s="99" t="s">
        <v>1003</v>
      </c>
      <c r="E331" s="100" t="s">
        <v>1384</v>
      </c>
      <c r="F331" s="100" t="s">
        <v>1384</v>
      </c>
      <c r="G331" s="100" t="s">
        <v>1384</v>
      </c>
      <c r="H331" s="100"/>
      <c r="I331" s="100" t="s">
        <v>1384</v>
      </c>
      <c r="J331" s="100" t="s">
        <v>1384</v>
      </c>
      <c r="K331" s="108" t="s">
        <v>1384</v>
      </c>
      <c r="L331" s="101" t="s">
        <v>1384</v>
      </c>
      <c r="M331" s="106" t="s">
        <v>1796</v>
      </c>
    </row>
    <row r="332" spans="1:13" ht="36" x14ac:dyDescent="0.2">
      <c r="A332" s="98" t="s">
        <v>1004</v>
      </c>
      <c r="B332" s="98" t="s">
        <v>1801</v>
      </c>
      <c r="C332" s="98" t="s">
        <v>370</v>
      </c>
      <c r="D332" s="99" t="s">
        <v>1005</v>
      </c>
      <c r="E332" s="100" t="s">
        <v>1384</v>
      </c>
      <c r="F332" s="100" t="s">
        <v>1384</v>
      </c>
      <c r="G332" s="100" t="s">
        <v>1384</v>
      </c>
      <c r="H332" s="100"/>
      <c r="I332" s="100" t="s">
        <v>1384</v>
      </c>
      <c r="J332" s="100" t="s">
        <v>1384</v>
      </c>
      <c r="K332" s="108" t="s">
        <v>1384</v>
      </c>
      <c r="L332" s="101" t="s">
        <v>1384</v>
      </c>
      <c r="M332" s="106" t="s">
        <v>1796</v>
      </c>
    </row>
    <row r="333" spans="1:13" ht="36" x14ac:dyDescent="0.2">
      <c r="A333" s="98" t="s">
        <v>1006</v>
      </c>
      <c r="B333" s="98" t="s">
        <v>1802</v>
      </c>
      <c r="C333" s="98" t="s">
        <v>373</v>
      </c>
      <c r="D333" s="99" t="s">
        <v>1007</v>
      </c>
      <c r="E333" s="100" t="s">
        <v>1384</v>
      </c>
      <c r="F333" s="100" t="s">
        <v>1384</v>
      </c>
      <c r="G333" s="100" t="s">
        <v>1384</v>
      </c>
      <c r="H333" s="100"/>
      <c r="I333" s="100" t="s">
        <v>1384</v>
      </c>
      <c r="J333" s="100" t="s">
        <v>1384</v>
      </c>
      <c r="K333" s="108" t="s">
        <v>1384</v>
      </c>
      <c r="L333" s="101" t="s">
        <v>1384</v>
      </c>
      <c r="M333" s="106" t="s">
        <v>1796</v>
      </c>
    </row>
    <row r="334" spans="1:13" ht="36" x14ac:dyDescent="0.2">
      <c r="A334" s="98" t="s">
        <v>1008</v>
      </c>
      <c r="B334" s="98" t="s">
        <v>1803</v>
      </c>
      <c r="C334" s="98" t="s">
        <v>373</v>
      </c>
      <c r="D334" s="99" t="s">
        <v>1009</v>
      </c>
      <c r="E334" s="100" t="s">
        <v>1384</v>
      </c>
      <c r="F334" s="100" t="s">
        <v>1384</v>
      </c>
      <c r="G334" s="100" t="s">
        <v>1384</v>
      </c>
      <c r="H334" s="100"/>
      <c r="I334" s="100" t="s">
        <v>1384</v>
      </c>
      <c r="J334" s="100" t="s">
        <v>1384</v>
      </c>
      <c r="K334" s="108" t="s">
        <v>1384</v>
      </c>
      <c r="L334" s="101" t="s">
        <v>1384</v>
      </c>
      <c r="M334" s="106" t="s">
        <v>1796</v>
      </c>
    </row>
    <row r="335" spans="1:13" ht="36" x14ac:dyDescent="0.2">
      <c r="A335" s="98" t="s">
        <v>1010</v>
      </c>
      <c r="B335" s="98" t="s">
        <v>1804</v>
      </c>
      <c r="C335" s="98" t="s">
        <v>373</v>
      </c>
      <c r="D335" s="99" t="s">
        <v>1011</v>
      </c>
      <c r="E335" s="100" t="s">
        <v>1384</v>
      </c>
      <c r="F335" s="100" t="s">
        <v>1384</v>
      </c>
      <c r="G335" s="100" t="s">
        <v>1384</v>
      </c>
      <c r="H335" s="100"/>
      <c r="I335" s="100" t="s">
        <v>1384</v>
      </c>
      <c r="J335" s="100" t="s">
        <v>1384</v>
      </c>
      <c r="K335" s="108" t="s">
        <v>1384</v>
      </c>
      <c r="L335" s="101" t="s">
        <v>1384</v>
      </c>
      <c r="M335" s="106" t="s">
        <v>1796</v>
      </c>
    </row>
    <row r="336" spans="1:13" ht="36" x14ac:dyDescent="0.2">
      <c r="A336" s="98" t="s">
        <v>1012</v>
      </c>
      <c r="B336" s="98" t="s">
        <v>1805</v>
      </c>
      <c r="C336" s="98" t="s">
        <v>376</v>
      </c>
      <c r="D336" s="99" t="s">
        <v>1013</v>
      </c>
      <c r="E336" s="100" t="s">
        <v>1384</v>
      </c>
      <c r="F336" s="100" t="s">
        <v>1384</v>
      </c>
      <c r="G336" s="100" t="s">
        <v>1384</v>
      </c>
      <c r="H336" s="100"/>
      <c r="I336" s="100" t="s">
        <v>1384</v>
      </c>
      <c r="J336" s="100" t="s">
        <v>1384</v>
      </c>
      <c r="K336" s="108" t="s">
        <v>1384</v>
      </c>
      <c r="L336" s="101" t="s">
        <v>1384</v>
      </c>
      <c r="M336" s="106" t="s">
        <v>1796</v>
      </c>
    </row>
    <row r="337" spans="1:13" ht="36" x14ac:dyDescent="0.2">
      <c r="A337" s="98" t="s">
        <v>1014</v>
      </c>
      <c r="B337" s="98" t="s">
        <v>1806</v>
      </c>
      <c r="C337" s="98" t="s">
        <v>376</v>
      </c>
      <c r="D337" s="99" t="s">
        <v>1015</v>
      </c>
      <c r="E337" s="100" t="s">
        <v>1384</v>
      </c>
      <c r="F337" s="100" t="s">
        <v>1384</v>
      </c>
      <c r="G337" s="100" t="s">
        <v>1384</v>
      </c>
      <c r="H337" s="100"/>
      <c r="I337" s="100" t="s">
        <v>1384</v>
      </c>
      <c r="J337" s="100" t="s">
        <v>1384</v>
      </c>
      <c r="K337" s="108" t="s">
        <v>1384</v>
      </c>
      <c r="L337" s="101" t="s">
        <v>1384</v>
      </c>
      <c r="M337" s="106" t="s">
        <v>1796</v>
      </c>
    </row>
    <row r="338" spans="1:13" ht="36" x14ac:dyDescent="0.2">
      <c r="A338" s="98" t="s">
        <v>1016</v>
      </c>
      <c r="B338" s="98" t="s">
        <v>1807</v>
      </c>
      <c r="C338" s="98" t="s">
        <v>376</v>
      </c>
      <c r="D338" s="99" t="s">
        <v>1017</v>
      </c>
      <c r="E338" s="100" t="s">
        <v>1384</v>
      </c>
      <c r="F338" s="100" t="s">
        <v>1384</v>
      </c>
      <c r="G338" s="100" t="s">
        <v>1384</v>
      </c>
      <c r="H338" s="100"/>
      <c r="I338" s="100" t="s">
        <v>1384</v>
      </c>
      <c r="J338" s="100" t="s">
        <v>1384</v>
      </c>
      <c r="K338" s="108" t="s">
        <v>1384</v>
      </c>
      <c r="L338" s="101" t="s">
        <v>1384</v>
      </c>
      <c r="M338" s="106" t="s">
        <v>1796</v>
      </c>
    </row>
    <row r="339" spans="1:13" ht="36" x14ac:dyDescent="0.2">
      <c r="A339" s="98" t="s">
        <v>1018</v>
      </c>
      <c r="B339" s="98" t="s">
        <v>1808</v>
      </c>
      <c r="C339" s="98" t="s">
        <v>379</v>
      </c>
      <c r="D339" s="99" t="s">
        <v>1019</v>
      </c>
      <c r="E339" s="100" t="s">
        <v>1384</v>
      </c>
      <c r="F339" s="100" t="s">
        <v>1384</v>
      </c>
      <c r="G339" s="100" t="s">
        <v>1384</v>
      </c>
      <c r="H339" s="100"/>
      <c r="I339" s="100" t="s">
        <v>1384</v>
      </c>
      <c r="J339" s="100" t="s">
        <v>1384</v>
      </c>
      <c r="K339" s="108" t="s">
        <v>1384</v>
      </c>
      <c r="L339" s="101" t="s">
        <v>1384</v>
      </c>
      <c r="M339" s="106" t="s">
        <v>1796</v>
      </c>
    </row>
    <row r="340" spans="1:13" ht="36" x14ac:dyDescent="0.2">
      <c r="A340" s="98" t="s">
        <v>1020</v>
      </c>
      <c r="B340" s="98" t="s">
        <v>1809</v>
      </c>
      <c r="C340" s="98" t="s">
        <v>379</v>
      </c>
      <c r="D340" s="99" t="s">
        <v>1021</v>
      </c>
      <c r="E340" s="100" t="s">
        <v>1384</v>
      </c>
      <c r="F340" s="100" t="s">
        <v>1384</v>
      </c>
      <c r="G340" s="100" t="s">
        <v>1384</v>
      </c>
      <c r="H340" s="100"/>
      <c r="I340" s="100" t="s">
        <v>1384</v>
      </c>
      <c r="J340" s="100" t="s">
        <v>1384</v>
      </c>
      <c r="K340" s="108" t="s">
        <v>1384</v>
      </c>
      <c r="L340" s="101" t="s">
        <v>1384</v>
      </c>
      <c r="M340" s="106" t="s">
        <v>1796</v>
      </c>
    </row>
    <row r="341" spans="1:13" ht="36" x14ac:dyDescent="0.2">
      <c r="A341" s="98" t="s">
        <v>1022</v>
      </c>
      <c r="B341" s="98" t="s">
        <v>1810</v>
      </c>
      <c r="C341" s="98" t="s">
        <v>379</v>
      </c>
      <c r="D341" s="99" t="s">
        <v>1023</v>
      </c>
      <c r="E341" s="100" t="s">
        <v>1384</v>
      </c>
      <c r="F341" s="100" t="s">
        <v>1384</v>
      </c>
      <c r="G341" s="100" t="s">
        <v>1384</v>
      </c>
      <c r="H341" s="100"/>
      <c r="I341" s="100" t="s">
        <v>1384</v>
      </c>
      <c r="J341" s="100" t="s">
        <v>1384</v>
      </c>
      <c r="K341" s="108" t="s">
        <v>1384</v>
      </c>
      <c r="L341" s="101" t="s">
        <v>1384</v>
      </c>
      <c r="M341" s="106" t="s">
        <v>1796</v>
      </c>
    </row>
    <row r="342" spans="1:13" ht="36" x14ac:dyDescent="0.2">
      <c r="A342" s="98" t="s">
        <v>1024</v>
      </c>
      <c r="B342" s="98" t="s">
        <v>1811</v>
      </c>
      <c r="C342" s="98" t="s">
        <v>382</v>
      </c>
      <c r="D342" s="99" t="s">
        <v>1025</v>
      </c>
      <c r="E342" s="100" t="s">
        <v>1384</v>
      </c>
      <c r="F342" s="100" t="s">
        <v>1384</v>
      </c>
      <c r="G342" s="100" t="s">
        <v>1384</v>
      </c>
      <c r="H342" s="100"/>
      <c r="I342" s="100" t="s">
        <v>1384</v>
      </c>
      <c r="J342" s="100" t="s">
        <v>1384</v>
      </c>
      <c r="K342" s="108" t="s">
        <v>1384</v>
      </c>
      <c r="L342" s="101" t="s">
        <v>1384</v>
      </c>
      <c r="M342" s="106" t="s">
        <v>1796</v>
      </c>
    </row>
    <row r="343" spans="1:13" ht="36" x14ac:dyDescent="0.2">
      <c r="A343" s="98" t="s">
        <v>1026</v>
      </c>
      <c r="B343" s="98" t="s">
        <v>1812</v>
      </c>
      <c r="C343" s="98" t="s">
        <v>382</v>
      </c>
      <c r="D343" s="99" t="s">
        <v>1027</v>
      </c>
      <c r="E343" s="100" t="s">
        <v>1384</v>
      </c>
      <c r="F343" s="100" t="s">
        <v>1384</v>
      </c>
      <c r="G343" s="100" t="s">
        <v>1384</v>
      </c>
      <c r="H343" s="100"/>
      <c r="I343" s="100" t="s">
        <v>1384</v>
      </c>
      <c r="J343" s="100" t="s">
        <v>1384</v>
      </c>
      <c r="K343" s="108" t="s">
        <v>1384</v>
      </c>
      <c r="L343" s="101" t="s">
        <v>1384</v>
      </c>
      <c r="M343" s="106" t="s">
        <v>1796</v>
      </c>
    </row>
    <row r="344" spans="1:13" ht="36" x14ac:dyDescent="0.2">
      <c r="A344" s="98" t="s">
        <v>1028</v>
      </c>
      <c r="B344" s="98" t="s">
        <v>1813</v>
      </c>
      <c r="C344" s="98" t="s">
        <v>382</v>
      </c>
      <c r="D344" s="99" t="s">
        <v>1029</v>
      </c>
      <c r="E344" s="100" t="s">
        <v>1384</v>
      </c>
      <c r="F344" s="100" t="s">
        <v>1384</v>
      </c>
      <c r="G344" s="100" t="s">
        <v>1384</v>
      </c>
      <c r="H344" s="100"/>
      <c r="I344" s="100" t="s">
        <v>1384</v>
      </c>
      <c r="J344" s="100" t="s">
        <v>1384</v>
      </c>
      <c r="K344" s="108" t="s">
        <v>1384</v>
      </c>
      <c r="L344" s="101" t="s">
        <v>1384</v>
      </c>
      <c r="M344" s="106" t="s">
        <v>1796</v>
      </c>
    </row>
    <row r="345" spans="1:13" ht="36" x14ac:dyDescent="0.2">
      <c r="A345" s="98" t="s">
        <v>1030</v>
      </c>
      <c r="B345" s="98" t="s">
        <v>1814</v>
      </c>
      <c r="C345" s="98" t="s">
        <v>385</v>
      </c>
      <c r="D345" s="99" t="s">
        <v>1031</v>
      </c>
      <c r="E345" s="100" t="s">
        <v>1384</v>
      </c>
      <c r="F345" s="100" t="s">
        <v>1384</v>
      </c>
      <c r="G345" s="100" t="s">
        <v>1384</v>
      </c>
      <c r="H345" s="100"/>
      <c r="I345" s="100" t="s">
        <v>1384</v>
      </c>
      <c r="J345" s="100" t="s">
        <v>1384</v>
      </c>
      <c r="K345" s="108" t="s">
        <v>1384</v>
      </c>
      <c r="L345" s="101" t="s">
        <v>1384</v>
      </c>
      <c r="M345" s="106" t="s">
        <v>1796</v>
      </c>
    </row>
    <row r="346" spans="1:13" ht="36" x14ac:dyDescent="0.2">
      <c r="A346" s="98" t="s">
        <v>1032</v>
      </c>
      <c r="B346" s="98" t="s">
        <v>1815</v>
      </c>
      <c r="C346" s="98" t="s">
        <v>385</v>
      </c>
      <c r="D346" s="99" t="s">
        <v>1033</v>
      </c>
      <c r="E346" s="100" t="s">
        <v>1384</v>
      </c>
      <c r="F346" s="100" t="s">
        <v>1384</v>
      </c>
      <c r="G346" s="100" t="s">
        <v>1384</v>
      </c>
      <c r="H346" s="100"/>
      <c r="I346" s="100" t="s">
        <v>1384</v>
      </c>
      <c r="J346" s="100" t="s">
        <v>1384</v>
      </c>
      <c r="K346" s="108" t="s">
        <v>1384</v>
      </c>
      <c r="L346" s="101" t="s">
        <v>1384</v>
      </c>
      <c r="M346" s="106" t="s">
        <v>1796</v>
      </c>
    </row>
    <row r="347" spans="1:13" ht="36" x14ac:dyDescent="0.2">
      <c r="A347" s="98" t="s">
        <v>1034</v>
      </c>
      <c r="B347" s="98" t="s">
        <v>1816</v>
      </c>
      <c r="C347" s="98" t="s">
        <v>385</v>
      </c>
      <c r="D347" s="99" t="s">
        <v>1035</v>
      </c>
      <c r="E347" s="100" t="s">
        <v>1384</v>
      </c>
      <c r="F347" s="100" t="s">
        <v>1384</v>
      </c>
      <c r="G347" s="100" t="s">
        <v>1384</v>
      </c>
      <c r="H347" s="100"/>
      <c r="I347" s="100" t="s">
        <v>1384</v>
      </c>
      <c r="J347" s="100" t="s">
        <v>1384</v>
      </c>
      <c r="K347" s="108" t="s">
        <v>1384</v>
      </c>
      <c r="L347" s="101" t="s">
        <v>1384</v>
      </c>
      <c r="M347" s="106" t="s">
        <v>1796</v>
      </c>
    </row>
    <row r="348" spans="1:13" ht="36" x14ac:dyDescent="0.2">
      <c r="A348" s="98" t="s">
        <v>1036</v>
      </c>
      <c r="B348" s="98" t="s">
        <v>1817</v>
      </c>
      <c r="C348" s="98" t="s">
        <v>388</v>
      </c>
      <c r="D348" s="99" t="s">
        <v>1037</v>
      </c>
      <c r="E348" s="100" t="s">
        <v>1384</v>
      </c>
      <c r="F348" s="100" t="s">
        <v>1384</v>
      </c>
      <c r="G348" s="100" t="s">
        <v>1384</v>
      </c>
      <c r="H348" s="100"/>
      <c r="I348" s="100" t="s">
        <v>1384</v>
      </c>
      <c r="J348" s="100" t="s">
        <v>1384</v>
      </c>
      <c r="K348" s="108" t="s">
        <v>1384</v>
      </c>
      <c r="L348" s="101" t="s">
        <v>1384</v>
      </c>
      <c r="M348" s="106" t="s">
        <v>1796</v>
      </c>
    </row>
    <row r="349" spans="1:13" ht="36" x14ac:dyDescent="0.2">
      <c r="A349" s="98" t="s">
        <v>1038</v>
      </c>
      <c r="B349" s="98" t="s">
        <v>1818</v>
      </c>
      <c r="C349" s="98" t="s">
        <v>388</v>
      </c>
      <c r="D349" s="99" t="s">
        <v>1039</v>
      </c>
      <c r="E349" s="100" t="s">
        <v>1384</v>
      </c>
      <c r="F349" s="100" t="s">
        <v>1384</v>
      </c>
      <c r="G349" s="100" t="s">
        <v>1384</v>
      </c>
      <c r="H349" s="100"/>
      <c r="I349" s="100" t="s">
        <v>1384</v>
      </c>
      <c r="J349" s="100" t="s">
        <v>1384</v>
      </c>
      <c r="K349" s="108" t="s">
        <v>1384</v>
      </c>
      <c r="L349" s="101" t="s">
        <v>1384</v>
      </c>
      <c r="M349" s="106" t="s">
        <v>1796</v>
      </c>
    </row>
    <row r="350" spans="1:13" ht="36" x14ac:dyDescent="0.2">
      <c r="A350" s="98" t="s">
        <v>1040</v>
      </c>
      <c r="B350" s="98" t="s">
        <v>1819</v>
      </c>
      <c r="C350" s="98" t="s">
        <v>388</v>
      </c>
      <c r="D350" s="99" t="s">
        <v>1041</v>
      </c>
      <c r="E350" s="100" t="s">
        <v>1384</v>
      </c>
      <c r="F350" s="100" t="s">
        <v>1384</v>
      </c>
      <c r="G350" s="100" t="s">
        <v>1384</v>
      </c>
      <c r="H350" s="100"/>
      <c r="I350" s="100" t="s">
        <v>1384</v>
      </c>
      <c r="J350" s="100" t="s">
        <v>1384</v>
      </c>
      <c r="K350" s="108" t="s">
        <v>1384</v>
      </c>
      <c r="L350" s="101" t="s">
        <v>1384</v>
      </c>
      <c r="M350" s="106" t="s">
        <v>1796</v>
      </c>
    </row>
    <row r="351" spans="1:13" ht="36" x14ac:dyDescent="0.2">
      <c r="A351" s="98" t="s">
        <v>1042</v>
      </c>
      <c r="B351" s="98" t="s">
        <v>1820</v>
      </c>
      <c r="C351" s="98" t="s">
        <v>391</v>
      </c>
      <c r="D351" s="99" t="s">
        <v>1043</v>
      </c>
      <c r="E351" s="100" t="s">
        <v>1384</v>
      </c>
      <c r="F351" s="100" t="s">
        <v>1384</v>
      </c>
      <c r="G351" s="100" t="s">
        <v>1384</v>
      </c>
      <c r="H351" s="100"/>
      <c r="I351" s="100" t="s">
        <v>1384</v>
      </c>
      <c r="J351" s="100" t="s">
        <v>1384</v>
      </c>
      <c r="K351" s="108" t="s">
        <v>1384</v>
      </c>
      <c r="L351" s="101" t="s">
        <v>1384</v>
      </c>
      <c r="M351" s="106" t="s">
        <v>1796</v>
      </c>
    </row>
    <row r="352" spans="1:13" ht="36" x14ac:dyDescent="0.2">
      <c r="A352" s="98" t="s">
        <v>1044</v>
      </c>
      <c r="B352" s="98" t="s">
        <v>1821</v>
      </c>
      <c r="C352" s="98" t="s">
        <v>391</v>
      </c>
      <c r="D352" s="99" t="s">
        <v>1045</v>
      </c>
      <c r="E352" s="100" t="s">
        <v>1384</v>
      </c>
      <c r="F352" s="100" t="s">
        <v>1384</v>
      </c>
      <c r="G352" s="100" t="s">
        <v>1384</v>
      </c>
      <c r="H352" s="100"/>
      <c r="I352" s="100" t="s">
        <v>1384</v>
      </c>
      <c r="J352" s="100" t="s">
        <v>1384</v>
      </c>
      <c r="K352" s="108" t="s">
        <v>1384</v>
      </c>
      <c r="L352" s="101" t="s">
        <v>1384</v>
      </c>
      <c r="M352" s="106" t="s">
        <v>1796</v>
      </c>
    </row>
    <row r="353" spans="1:13" ht="36" x14ac:dyDescent="0.2">
      <c r="A353" s="98" t="s">
        <v>1046</v>
      </c>
      <c r="B353" s="98" t="s">
        <v>1822</v>
      </c>
      <c r="C353" s="98" t="s">
        <v>391</v>
      </c>
      <c r="D353" s="99" t="s">
        <v>1047</v>
      </c>
      <c r="E353" s="100" t="s">
        <v>1384</v>
      </c>
      <c r="F353" s="100" t="s">
        <v>1384</v>
      </c>
      <c r="G353" s="100" t="s">
        <v>1384</v>
      </c>
      <c r="H353" s="100"/>
      <c r="I353" s="100" t="s">
        <v>1384</v>
      </c>
      <c r="J353" s="100" t="s">
        <v>1384</v>
      </c>
      <c r="K353" s="108" t="s">
        <v>1384</v>
      </c>
      <c r="L353" s="101" t="s">
        <v>1384</v>
      </c>
      <c r="M353" s="106" t="s">
        <v>1796</v>
      </c>
    </row>
    <row r="354" spans="1:13" x14ac:dyDescent="0.2">
      <c r="A354" s="98" t="s">
        <v>1048</v>
      </c>
      <c r="B354" s="98" t="s">
        <v>1823</v>
      </c>
      <c r="C354" s="98" t="s">
        <v>456</v>
      </c>
      <c r="D354" s="99" t="s">
        <v>1049</v>
      </c>
      <c r="E354" s="100"/>
      <c r="F354" s="100"/>
      <c r="G354" s="100"/>
      <c r="H354" s="100"/>
      <c r="I354" s="100"/>
      <c r="J354" s="100"/>
      <c r="K354" s="100" t="s">
        <v>1384</v>
      </c>
      <c r="L354" s="101" t="s">
        <v>1384</v>
      </c>
      <c r="M354" s="99"/>
    </row>
    <row r="355" spans="1:13" x14ac:dyDescent="0.2">
      <c r="A355" s="98" t="s">
        <v>1050</v>
      </c>
      <c r="B355" s="98" t="s">
        <v>1824</v>
      </c>
      <c r="C355" s="98" t="s">
        <v>456</v>
      </c>
      <c r="D355" s="99" t="s">
        <v>1051</v>
      </c>
      <c r="E355" s="100"/>
      <c r="F355" s="100"/>
      <c r="G355" s="100"/>
      <c r="H355" s="100"/>
      <c r="I355" s="100"/>
      <c r="J355" s="100"/>
      <c r="K355" s="100" t="s">
        <v>1384</v>
      </c>
      <c r="L355" s="101" t="s">
        <v>1384</v>
      </c>
      <c r="M355" s="99"/>
    </row>
    <row r="356" spans="1:13" ht="24" x14ac:dyDescent="0.2">
      <c r="A356" s="98" t="s">
        <v>1052</v>
      </c>
      <c r="B356" s="98" t="s">
        <v>1825</v>
      </c>
      <c r="C356" s="98" t="s">
        <v>456</v>
      </c>
      <c r="D356" s="99" t="s">
        <v>1053</v>
      </c>
      <c r="E356" s="100"/>
      <c r="F356" s="100"/>
      <c r="G356" s="100"/>
      <c r="H356" s="100"/>
      <c r="I356" s="100"/>
      <c r="J356" s="100"/>
      <c r="K356" s="100" t="s">
        <v>1384</v>
      </c>
      <c r="L356" s="101" t="s">
        <v>1384</v>
      </c>
      <c r="M356" s="99"/>
    </row>
    <row r="357" spans="1:13" x14ac:dyDescent="0.2">
      <c r="A357" s="98" t="s">
        <v>1054</v>
      </c>
      <c r="B357" s="98" t="s">
        <v>1826</v>
      </c>
      <c r="C357" s="98" t="s">
        <v>456</v>
      </c>
      <c r="D357" s="99" t="s">
        <v>1055</v>
      </c>
      <c r="E357" s="100"/>
      <c r="F357" s="100"/>
      <c r="G357" s="100"/>
      <c r="H357" s="100"/>
      <c r="I357" s="100"/>
      <c r="J357" s="100"/>
      <c r="K357" s="100" t="s">
        <v>1384</v>
      </c>
      <c r="L357" s="101" t="s">
        <v>1384</v>
      </c>
      <c r="M357" s="99"/>
    </row>
    <row r="358" spans="1:13" ht="24" x14ac:dyDescent="0.2">
      <c r="A358" s="110" t="s">
        <v>1056</v>
      </c>
      <c r="B358" s="110" t="s">
        <v>1057</v>
      </c>
      <c r="C358" s="110" t="s">
        <v>1056</v>
      </c>
      <c r="D358" s="111" t="s">
        <v>1057</v>
      </c>
      <c r="E358" s="100"/>
      <c r="F358" s="100"/>
      <c r="G358" s="100"/>
      <c r="H358" s="100"/>
      <c r="I358" s="100"/>
      <c r="J358" s="100"/>
      <c r="K358" s="100"/>
      <c r="L358" s="101"/>
      <c r="M358" s="99"/>
    </row>
    <row r="359" spans="1:13" x14ac:dyDescent="0.2">
      <c r="A359" s="110" t="s">
        <v>1058</v>
      </c>
      <c r="B359" s="110" t="s">
        <v>1059</v>
      </c>
      <c r="C359" s="110" t="s">
        <v>1058</v>
      </c>
      <c r="D359" s="111" t="s">
        <v>1059</v>
      </c>
      <c r="E359" s="100"/>
      <c r="F359" s="100"/>
      <c r="G359" s="100"/>
      <c r="H359" s="100"/>
      <c r="I359" s="100"/>
      <c r="J359" s="100"/>
      <c r="K359" s="100"/>
      <c r="L359" s="101"/>
      <c r="M359" s="99"/>
    </row>
    <row r="360" spans="1:13" x14ac:dyDescent="0.2">
      <c r="A360" s="98" t="s">
        <v>426</v>
      </c>
      <c r="B360" s="98" t="s">
        <v>1827</v>
      </c>
      <c r="C360" s="98" t="s">
        <v>427</v>
      </c>
      <c r="D360" s="99" t="s">
        <v>1060</v>
      </c>
      <c r="E360" s="100"/>
      <c r="F360" s="100"/>
      <c r="G360" s="100"/>
      <c r="H360" s="100"/>
      <c r="I360" s="100"/>
      <c r="J360" s="100"/>
      <c r="K360" s="100" t="s">
        <v>1384</v>
      </c>
      <c r="L360" s="101" t="s">
        <v>1384</v>
      </c>
      <c r="M360" s="99"/>
    </row>
    <row r="361" spans="1:13" x14ac:dyDescent="0.2">
      <c r="A361" s="102" t="s">
        <v>429</v>
      </c>
      <c r="B361" s="98" t="s">
        <v>1828</v>
      </c>
      <c r="C361" s="98" t="s">
        <v>430</v>
      </c>
      <c r="D361" s="103" t="s">
        <v>1061</v>
      </c>
      <c r="E361" s="104" t="s">
        <v>1384</v>
      </c>
      <c r="F361" s="104" t="s">
        <v>1384</v>
      </c>
      <c r="G361" s="104" t="s">
        <v>1384</v>
      </c>
      <c r="H361" s="104" t="s">
        <v>1384</v>
      </c>
      <c r="I361" s="104" t="s">
        <v>1384</v>
      </c>
      <c r="J361" s="104" t="s">
        <v>1384</v>
      </c>
      <c r="K361" s="104" t="s">
        <v>1384</v>
      </c>
      <c r="L361" s="105" t="s">
        <v>1384</v>
      </c>
      <c r="M361" s="99"/>
    </row>
    <row r="362" spans="1:13" x14ac:dyDescent="0.2">
      <c r="A362" s="102" t="s">
        <v>432</v>
      </c>
      <c r="B362" s="98" t="s">
        <v>1829</v>
      </c>
      <c r="C362" s="98" t="s">
        <v>433</v>
      </c>
      <c r="D362" s="103" t="s">
        <v>1062</v>
      </c>
      <c r="E362" s="104" t="s">
        <v>1384</v>
      </c>
      <c r="F362" s="104" t="s">
        <v>1384</v>
      </c>
      <c r="G362" s="104" t="s">
        <v>1384</v>
      </c>
      <c r="H362" s="104" t="s">
        <v>1384</v>
      </c>
      <c r="I362" s="104" t="s">
        <v>1384</v>
      </c>
      <c r="J362" s="104" t="s">
        <v>1384</v>
      </c>
      <c r="K362" s="104" t="s">
        <v>1384</v>
      </c>
      <c r="L362" s="105" t="s">
        <v>1384</v>
      </c>
      <c r="M362" s="99"/>
    </row>
    <row r="363" spans="1:13" x14ac:dyDescent="0.2">
      <c r="A363" s="102" t="s">
        <v>435</v>
      </c>
      <c r="B363" s="98" t="s">
        <v>1830</v>
      </c>
      <c r="C363" s="98" t="s">
        <v>1831</v>
      </c>
      <c r="D363" s="103" t="s">
        <v>1063</v>
      </c>
      <c r="E363" s="104" t="s">
        <v>1384</v>
      </c>
      <c r="F363" s="104" t="s">
        <v>1384</v>
      </c>
      <c r="G363" s="104" t="s">
        <v>1384</v>
      </c>
      <c r="H363" s="104" t="s">
        <v>1384</v>
      </c>
      <c r="I363" s="104" t="s">
        <v>1384</v>
      </c>
      <c r="J363" s="104" t="s">
        <v>1384</v>
      </c>
      <c r="K363" s="104" t="s">
        <v>1384</v>
      </c>
      <c r="L363" s="105" t="s">
        <v>1384</v>
      </c>
      <c r="M363" s="99"/>
    </row>
    <row r="364" spans="1:13" x14ac:dyDescent="0.2">
      <c r="A364" s="98" t="s">
        <v>1064</v>
      </c>
      <c r="B364" s="98" t="s">
        <v>1832</v>
      </c>
      <c r="C364" s="98" t="s">
        <v>459</v>
      </c>
      <c r="D364" s="99" t="s">
        <v>1065</v>
      </c>
      <c r="E364" s="100"/>
      <c r="F364" s="100"/>
      <c r="G364" s="100"/>
      <c r="H364" s="100"/>
      <c r="I364" s="100"/>
      <c r="J364" s="100"/>
      <c r="K364" s="100" t="s">
        <v>1384</v>
      </c>
      <c r="L364" s="101" t="s">
        <v>1384</v>
      </c>
      <c r="M364" s="99"/>
    </row>
    <row r="365" spans="1:13" x14ac:dyDescent="0.2">
      <c r="A365" s="98" t="s">
        <v>1066</v>
      </c>
      <c r="B365" s="98" t="s">
        <v>1833</v>
      </c>
      <c r="C365" s="98" t="s">
        <v>459</v>
      </c>
      <c r="D365" s="99" t="s">
        <v>1067</v>
      </c>
      <c r="E365" s="100"/>
      <c r="F365" s="100"/>
      <c r="G365" s="100"/>
      <c r="H365" s="100"/>
      <c r="I365" s="100"/>
      <c r="J365" s="100"/>
      <c r="K365" s="100" t="s">
        <v>1384</v>
      </c>
      <c r="L365" s="101" t="s">
        <v>1384</v>
      </c>
      <c r="M365" s="99"/>
    </row>
    <row r="366" spans="1:13" x14ac:dyDescent="0.2">
      <c r="A366" s="98" t="s">
        <v>1834</v>
      </c>
      <c r="B366" s="98" t="s">
        <v>1835</v>
      </c>
      <c r="C366" s="98" t="s">
        <v>1836</v>
      </c>
      <c r="D366" s="99" t="s">
        <v>1837</v>
      </c>
      <c r="E366" s="100" t="s">
        <v>1384</v>
      </c>
      <c r="F366" s="100" t="s">
        <v>1384</v>
      </c>
      <c r="G366" s="100" t="s">
        <v>1384</v>
      </c>
      <c r="H366" s="100"/>
      <c r="I366" s="100" t="s">
        <v>1384</v>
      </c>
      <c r="J366" s="100"/>
      <c r="K366" s="100"/>
      <c r="L366" s="101" t="s">
        <v>1384</v>
      </c>
      <c r="M366" s="99"/>
    </row>
    <row r="367" spans="1:13" x14ac:dyDescent="0.2">
      <c r="A367" s="98" t="s">
        <v>1838</v>
      </c>
      <c r="B367" s="98" t="s">
        <v>1839</v>
      </c>
      <c r="C367" s="98" t="s">
        <v>1836</v>
      </c>
      <c r="D367" s="99" t="s">
        <v>1840</v>
      </c>
      <c r="E367" s="100" t="s">
        <v>1384</v>
      </c>
      <c r="F367" s="100" t="s">
        <v>1384</v>
      </c>
      <c r="G367" s="100" t="s">
        <v>1384</v>
      </c>
      <c r="H367" s="100"/>
      <c r="I367" s="100"/>
      <c r="J367" s="100"/>
      <c r="K367" s="100"/>
      <c r="L367" s="101" t="s">
        <v>1384</v>
      </c>
      <c r="M367" s="99"/>
    </row>
    <row r="368" spans="1:13" x14ac:dyDescent="0.2">
      <c r="A368" s="98" t="s">
        <v>1841</v>
      </c>
      <c r="B368" s="98" t="s">
        <v>1842</v>
      </c>
      <c r="C368" s="98" t="s">
        <v>1836</v>
      </c>
      <c r="D368" s="99" t="s">
        <v>1843</v>
      </c>
      <c r="E368" s="100" t="s">
        <v>1384</v>
      </c>
      <c r="F368" s="100" t="s">
        <v>1384</v>
      </c>
      <c r="G368" s="100" t="s">
        <v>1384</v>
      </c>
      <c r="H368" s="100"/>
      <c r="I368" s="100" t="s">
        <v>1384</v>
      </c>
      <c r="J368" s="100"/>
      <c r="K368" s="100"/>
      <c r="L368" s="101" t="s">
        <v>1384</v>
      </c>
      <c r="M368" s="99"/>
    </row>
    <row r="369" spans="1:13" x14ac:dyDescent="0.2">
      <c r="A369" s="98" t="s">
        <v>1844</v>
      </c>
      <c r="B369" s="98" t="s">
        <v>1845</v>
      </c>
      <c r="C369" s="98" t="s">
        <v>1836</v>
      </c>
      <c r="D369" s="99" t="s">
        <v>1846</v>
      </c>
      <c r="E369" s="100" t="s">
        <v>1384</v>
      </c>
      <c r="F369" s="100" t="s">
        <v>1384</v>
      </c>
      <c r="G369" s="100" t="s">
        <v>1384</v>
      </c>
      <c r="H369" s="100"/>
      <c r="I369" s="100" t="s">
        <v>1384</v>
      </c>
      <c r="J369" s="100"/>
      <c r="K369" s="100"/>
      <c r="L369" s="101" t="s">
        <v>1384</v>
      </c>
      <c r="M369" s="99"/>
    </row>
    <row r="370" spans="1:13" x14ac:dyDescent="0.2">
      <c r="A370" s="98" t="s">
        <v>1847</v>
      </c>
      <c r="B370" s="98" t="s">
        <v>1848</v>
      </c>
      <c r="C370" s="98" t="s">
        <v>1836</v>
      </c>
      <c r="D370" s="99" t="s">
        <v>1849</v>
      </c>
      <c r="E370" s="100" t="s">
        <v>1384</v>
      </c>
      <c r="F370" s="100" t="s">
        <v>1384</v>
      </c>
      <c r="G370" s="100" t="s">
        <v>1384</v>
      </c>
      <c r="H370" s="100"/>
      <c r="I370" s="100" t="s">
        <v>1384</v>
      </c>
      <c r="J370" s="100"/>
      <c r="K370" s="100"/>
      <c r="L370" s="101" t="s">
        <v>1384</v>
      </c>
      <c r="M370" s="99"/>
    </row>
    <row r="371" spans="1:13" x14ac:dyDescent="0.2">
      <c r="A371" s="98" t="s">
        <v>1850</v>
      </c>
      <c r="B371" s="98" t="s">
        <v>1851</v>
      </c>
      <c r="C371" s="98" t="s">
        <v>1836</v>
      </c>
      <c r="D371" s="99" t="s">
        <v>1852</v>
      </c>
      <c r="E371" s="100" t="s">
        <v>1384</v>
      </c>
      <c r="F371" s="100" t="s">
        <v>1384</v>
      </c>
      <c r="G371" s="100" t="s">
        <v>1384</v>
      </c>
      <c r="H371" s="100"/>
      <c r="I371" s="100" t="s">
        <v>1384</v>
      </c>
      <c r="J371" s="100"/>
      <c r="K371" s="100"/>
      <c r="L371" s="101" t="s">
        <v>1384</v>
      </c>
      <c r="M371" s="99"/>
    </row>
    <row r="372" spans="1:13" x14ac:dyDescent="0.2">
      <c r="A372" s="98" t="s">
        <v>1853</v>
      </c>
      <c r="B372" s="98" t="s">
        <v>1854</v>
      </c>
      <c r="C372" s="98" t="s">
        <v>1836</v>
      </c>
      <c r="D372" s="99" t="s">
        <v>1855</v>
      </c>
      <c r="E372" s="100" t="s">
        <v>1384</v>
      </c>
      <c r="F372" s="100" t="s">
        <v>1384</v>
      </c>
      <c r="G372" s="100" t="s">
        <v>1384</v>
      </c>
      <c r="H372" s="100"/>
      <c r="I372" s="100" t="s">
        <v>1384</v>
      </c>
      <c r="J372" s="100"/>
      <c r="K372" s="100"/>
      <c r="L372" s="101" t="s">
        <v>1384</v>
      </c>
      <c r="M372" s="99"/>
    </row>
    <row r="373" spans="1:13" x14ac:dyDescent="0.2">
      <c r="A373" s="98" t="s">
        <v>1856</v>
      </c>
      <c r="B373" s="98" t="s">
        <v>1857</v>
      </c>
      <c r="C373" s="98" t="s">
        <v>1836</v>
      </c>
      <c r="D373" s="99" t="s">
        <v>1858</v>
      </c>
      <c r="E373" s="100" t="s">
        <v>1384</v>
      </c>
      <c r="F373" s="100" t="s">
        <v>1384</v>
      </c>
      <c r="G373" s="100" t="s">
        <v>1384</v>
      </c>
      <c r="H373" s="100"/>
      <c r="I373" s="100" t="s">
        <v>1384</v>
      </c>
      <c r="J373" s="100"/>
      <c r="K373" s="100"/>
      <c r="L373" s="101" t="s">
        <v>1384</v>
      </c>
      <c r="M373" s="99"/>
    </row>
    <row r="374" spans="1:13" x14ac:dyDescent="0.2">
      <c r="A374" s="98" t="s">
        <v>1859</v>
      </c>
      <c r="B374" s="98" t="s">
        <v>1860</v>
      </c>
      <c r="C374" s="98" t="s">
        <v>1861</v>
      </c>
      <c r="D374" s="99" t="s">
        <v>1862</v>
      </c>
      <c r="E374" s="100" t="s">
        <v>1384</v>
      </c>
      <c r="F374" s="100" t="s">
        <v>1384</v>
      </c>
      <c r="G374" s="100" t="s">
        <v>1384</v>
      </c>
      <c r="H374" s="100"/>
      <c r="I374" s="100" t="s">
        <v>1384</v>
      </c>
      <c r="J374" s="100"/>
      <c r="K374" s="100"/>
      <c r="L374" s="101" t="s">
        <v>1384</v>
      </c>
      <c r="M374" s="99"/>
    </row>
    <row r="375" spans="1:13" ht="24" x14ac:dyDescent="0.2">
      <c r="A375" s="98" t="s">
        <v>1863</v>
      </c>
      <c r="B375" s="98" t="s">
        <v>1864</v>
      </c>
      <c r="C375" s="98" t="s">
        <v>1861</v>
      </c>
      <c r="D375" s="99" t="s">
        <v>1865</v>
      </c>
      <c r="E375" s="100" t="s">
        <v>1384</v>
      </c>
      <c r="F375" s="100" t="s">
        <v>1384</v>
      </c>
      <c r="G375" s="100" t="s">
        <v>1384</v>
      </c>
      <c r="H375" s="100"/>
      <c r="I375" s="100" t="s">
        <v>1384</v>
      </c>
      <c r="J375" s="100" t="s">
        <v>1384</v>
      </c>
      <c r="K375" s="100"/>
      <c r="L375" s="101" t="s">
        <v>1384</v>
      </c>
      <c r="M375" s="99"/>
    </row>
    <row r="376" spans="1:13" x14ac:dyDescent="0.2">
      <c r="A376" s="98" t="s">
        <v>1866</v>
      </c>
      <c r="B376" s="98" t="s">
        <v>1867</v>
      </c>
      <c r="C376" s="98" t="s">
        <v>1861</v>
      </c>
      <c r="D376" s="99" t="s">
        <v>1868</v>
      </c>
      <c r="E376" s="100" t="s">
        <v>1384</v>
      </c>
      <c r="F376" s="100" t="s">
        <v>1384</v>
      </c>
      <c r="G376" s="100" t="s">
        <v>1384</v>
      </c>
      <c r="H376" s="100"/>
      <c r="I376" s="100" t="s">
        <v>1384</v>
      </c>
      <c r="J376" s="100" t="s">
        <v>1384</v>
      </c>
      <c r="K376" s="100"/>
      <c r="L376" s="101" t="s">
        <v>1384</v>
      </c>
      <c r="M376" s="99"/>
    </row>
    <row r="377" spans="1:13" x14ac:dyDescent="0.2">
      <c r="A377" s="98" t="s">
        <v>1869</v>
      </c>
      <c r="B377" s="98" t="s">
        <v>1870</v>
      </c>
      <c r="C377" s="98" t="s">
        <v>1861</v>
      </c>
      <c r="D377" s="99" t="s">
        <v>1871</v>
      </c>
      <c r="E377" s="100" t="s">
        <v>1384</v>
      </c>
      <c r="F377" s="100" t="s">
        <v>1384</v>
      </c>
      <c r="G377" s="100" t="s">
        <v>1384</v>
      </c>
      <c r="H377" s="100"/>
      <c r="I377" s="100" t="s">
        <v>1384</v>
      </c>
      <c r="J377" s="100" t="s">
        <v>1384</v>
      </c>
      <c r="K377" s="100"/>
      <c r="L377" s="101" t="s">
        <v>1384</v>
      </c>
      <c r="M377" s="99"/>
    </row>
    <row r="378" spans="1:13" x14ac:dyDescent="0.2">
      <c r="A378" s="98" t="s">
        <v>1872</v>
      </c>
      <c r="B378" s="98" t="s">
        <v>1873</v>
      </c>
      <c r="C378" s="98" t="s">
        <v>1861</v>
      </c>
      <c r="D378" s="99" t="s">
        <v>1874</v>
      </c>
      <c r="E378" s="100" t="s">
        <v>1384</v>
      </c>
      <c r="F378" s="100" t="s">
        <v>1384</v>
      </c>
      <c r="G378" s="100" t="s">
        <v>1384</v>
      </c>
      <c r="H378" s="100"/>
      <c r="I378" s="100" t="s">
        <v>1384</v>
      </c>
      <c r="J378" s="100" t="s">
        <v>1384</v>
      </c>
      <c r="K378" s="100"/>
      <c r="L378" s="101" t="s">
        <v>1384</v>
      </c>
      <c r="M378" s="99"/>
    </row>
    <row r="379" spans="1:13" x14ac:dyDescent="0.2">
      <c r="A379" s="98" t="s">
        <v>1875</v>
      </c>
      <c r="B379" s="98" t="s">
        <v>1876</v>
      </c>
      <c r="C379" s="98" t="s">
        <v>1861</v>
      </c>
      <c r="D379" s="99" t="s">
        <v>1877</v>
      </c>
      <c r="E379" s="100" t="s">
        <v>1384</v>
      </c>
      <c r="F379" s="100" t="s">
        <v>1384</v>
      </c>
      <c r="G379" s="100" t="s">
        <v>1384</v>
      </c>
      <c r="H379" s="100"/>
      <c r="I379" s="100" t="s">
        <v>1384</v>
      </c>
      <c r="J379" s="100" t="s">
        <v>1384</v>
      </c>
      <c r="K379" s="100"/>
      <c r="L379" s="101" t="s">
        <v>1384</v>
      </c>
      <c r="M379" s="99"/>
    </row>
    <row r="380" spans="1:13" x14ac:dyDescent="0.2">
      <c r="A380" s="98" t="s">
        <v>461</v>
      </c>
      <c r="B380" s="98" t="s">
        <v>1878</v>
      </c>
      <c r="C380" s="98" t="s">
        <v>462</v>
      </c>
      <c r="D380" s="99" t="s">
        <v>1068</v>
      </c>
      <c r="E380" s="100"/>
      <c r="F380" s="100"/>
      <c r="G380" s="100"/>
      <c r="H380" s="100"/>
      <c r="I380" s="100"/>
      <c r="J380" s="100"/>
      <c r="K380" s="100" t="s">
        <v>1384</v>
      </c>
      <c r="L380" s="101" t="s">
        <v>1384</v>
      </c>
      <c r="M380" s="99"/>
    </row>
    <row r="381" spans="1:13" x14ac:dyDescent="0.2">
      <c r="A381" s="98" t="s">
        <v>399</v>
      </c>
      <c r="B381" s="98" t="s">
        <v>1879</v>
      </c>
      <c r="C381" s="98" t="s">
        <v>400</v>
      </c>
      <c r="D381" s="99" t="s">
        <v>1069</v>
      </c>
      <c r="E381" s="100"/>
      <c r="F381" s="100"/>
      <c r="G381" s="100"/>
      <c r="H381" s="100"/>
      <c r="I381" s="100"/>
      <c r="J381" s="100"/>
      <c r="K381" s="100" t="s">
        <v>1384</v>
      </c>
      <c r="L381" s="101" t="s">
        <v>1384</v>
      </c>
      <c r="M381" s="99"/>
    </row>
    <row r="382" spans="1:13" ht="24" x14ac:dyDescent="0.2">
      <c r="A382" s="98" t="s">
        <v>1070</v>
      </c>
      <c r="B382" s="98" t="s">
        <v>1880</v>
      </c>
      <c r="C382" s="98" t="s">
        <v>267</v>
      </c>
      <c r="D382" s="99" t="s">
        <v>1071</v>
      </c>
      <c r="E382" s="100"/>
      <c r="F382" s="100"/>
      <c r="G382" s="100"/>
      <c r="H382" s="100"/>
      <c r="I382" s="100"/>
      <c r="J382" s="100"/>
      <c r="K382" s="100" t="s">
        <v>1384</v>
      </c>
      <c r="L382" s="101" t="s">
        <v>1384</v>
      </c>
      <c r="M382" s="99"/>
    </row>
    <row r="383" spans="1:13" ht="24" x14ac:dyDescent="0.2">
      <c r="A383" s="98" t="s">
        <v>1072</v>
      </c>
      <c r="B383" s="98" t="s">
        <v>1881</v>
      </c>
      <c r="C383" s="98" t="s">
        <v>1246</v>
      </c>
      <c r="D383" s="99" t="s">
        <v>1073</v>
      </c>
      <c r="E383" s="100"/>
      <c r="F383" s="100"/>
      <c r="G383" s="100"/>
      <c r="H383" s="100"/>
      <c r="I383" s="100"/>
      <c r="J383" s="100"/>
      <c r="K383" s="100" t="s">
        <v>1384</v>
      </c>
      <c r="L383" s="101" t="s">
        <v>1384</v>
      </c>
      <c r="M383" s="99"/>
    </row>
    <row r="384" spans="1:13" x14ac:dyDescent="0.2">
      <c r="A384" s="98" t="s">
        <v>1074</v>
      </c>
      <c r="B384" s="98" t="s">
        <v>1882</v>
      </c>
      <c r="C384" s="98" t="s">
        <v>1246</v>
      </c>
      <c r="D384" s="99" t="s">
        <v>1075</v>
      </c>
      <c r="E384" s="100"/>
      <c r="F384" s="100"/>
      <c r="G384" s="100"/>
      <c r="H384" s="100"/>
      <c r="I384" s="100"/>
      <c r="J384" s="100"/>
      <c r="K384" s="100" t="s">
        <v>1384</v>
      </c>
      <c r="L384" s="101" t="s">
        <v>1384</v>
      </c>
      <c r="M384" s="99"/>
    </row>
    <row r="385" spans="1:13" x14ac:dyDescent="0.2">
      <c r="A385" s="98" t="s">
        <v>464</v>
      </c>
      <c r="B385" s="98" t="s">
        <v>1883</v>
      </c>
      <c r="C385" s="98" t="s">
        <v>465</v>
      </c>
      <c r="D385" s="99" t="s">
        <v>1076</v>
      </c>
      <c r="E385" s="100"/>
      <c r="F385" s="100"/>
      <c r="G385" s="100"/>
      <c r="H385" s="100"/>
      <c r="I385" s="100"/>
      <c r="J385" s="100"/>
      <c r="K385" s="100" t="s">
        <v>1384</v>
      </c>
      <c r="L385" s="101" t="s">
        <v>1384</v>
      </c>
      <c r="M385" s="99"/>
    </row>
    <row r="386" spans="1:13" x14ac:dyDescent="0.2">
      <c r="A386" s="110" t="s">
        <v>500</v>
      </c>
      <c r="B386" s="110" t="s">
        <v>1077</v>
      </c>
      <c r="C386" s="110" t="s">
        <v>500</v>
      </c>
      <c r="D386" s="111" t="s">
        <v>1077</v>
      </c>
      <c r="E386" s="100"/>
      <c r="F386" s="100"/>
      <c r="G386" s="100"/>
      <c r="H386" s="100"/>
      <c r="I386" s="100"/>
      <c r="J386" s="100"/>
      <c r="K386" s="100"/>
      <c r="L386" s="101"/>
      <c r="M386" s="99"/>
    </row>
    <row r="387" spans="1:13" x14ac:dyDescent="0.2">
      <c r="A387" s="98" t="s">
        <v>1078</v>
      </c>
      <c r="B387" s="98" t="s">
        <v>1884</v>
      </c>
      <c r="C387" s="98" t="s">
        <v>262</v>
      </c>
      <c r="D387" s="99" t="s">
        <v>1079</v>
      </c>
      <c r="E387" s="100" t="s">
        <v>1384</v>
      </c>
      <c r="F387" s="100" t="s">
        <v>1384</v>
      </c>
      <c r="G387" s="100" t="s">
        <v>1384</v>
      </c>
      <c r="H387" s="100"/>
      <c r="I387" s="100" t="s">
        <v>1384</v>
      </c>
      <c r="J387" s="100"/>
      <c r="K387" s="100"/>
      <c r="L387" s="101" t="s">
        <v>1384</v>
      </c>
      <c r="M387" s="99"/>
    </row>
    <row r="388" spans="1:13" ht="24" x14ac:dyDescent="0.2">
      <c r="A388" s="98" t="s">
        <v>1080</v>
      </c>
      <c r="B388" s="98" t="s">
        <v>1885</v>
      </c>
      <c r="C388" s="98" t="s">
        <v>1242</v>
      </c>
      <c r="D388" s="99" t="s">
        <v>1081</v>
      </c>
      <c r="E388" s="100"/>
      <c r="F388" s="100"/>
      <c r="G388" s="100"/>
      <c r="H388" s="100"/>
      <c r="I388" s="100"/>
      <c r="J388" s="100"/>
      <c r="K388" s="100" t="s">
        <v>1384</v>
      </c>
      <c r="L388" s="101" t="s">
        <v>1384</v>
      </c>
      <c r="M388" s="99"/>
    </row>
    <row r="389" spans="1:13" ht="24" x14ac:dyDescent="0.2">
      <c r="A389" s="98" t="s">
        <v>1082</v>
      </c>
      <c r="B389" s="98" t="s">
        <v>1886</v>
      </c>
      <c r="C389" s="98" t="s">
        <v>1390</v>
      </c>
      <c r="D389" s="99" t="s">
        <v>1083</v>
      </c>
      <c r="E389" s="100" t="s">
        <v>1384</v>
      </c>
      <c r="F389" s="100" t="s">
        <v>1384</v>
      </c>
      <c r="G389" s="100" t="s">
        <v>1384</v>
      </c>
      <c r="H389" s="100"/>
      <c r="I389" s="100" t="s">
        <v>1384</v>
      </c>
      <c r="J389" s="100"/>
      <c r="K389" s="100"/>
      <c r="L389" s="101" t="s">
        <v>1384</v>
      </c>
      <c r="M389" s="99"/>
    </row>
    <row r="390" spans="1:13" ht="24" x14ac:dyDescent="0.2">
      <c r="A390" s="98" t="s">
        <v>1084</v>
      </c>
      <c r="B390" s="98" t="s">
        <v>1887</v>
      </c>
      <c r="C390" s="98" t="s">
        <v>117</v>
      </c>
      <c r="D390" s="99" t="s">
        <v>1085</v>
      </c>
      <c r="E390" s="100" t="s">
        <v>1384</v>
      </c>
      <c r="F390" s="100" t="s">
        <v>1384</v>
      </c>
      <c r="G390" s="100" t="s">
        <v>1384</v>
      </c>
      <c r="H390" s="100"/>
      <c r="I390" s="100" t="s">
        <v>1384</v>
      </c>
      <c r="J390" s="100"/>
      <c r="K390" s="100"/>
      <c r="L390" s="101" t="s">
        <v>1384</v>
      </c>
      <c r="M390" s="99"/>
    </row>
    <row r="391" spans="1:13" ht="24" x14ac:dyDescent="0.2">
      <c r="A391" s="98" t="s">
        <v>1086</v>
      </c>
      <c r="B391" s="98" t="s">
        <v>1888</v>
      </c>
      <c r="C391" s="98" t="s">
        <v>123</v>
      </c>
      <c r="D391" s="99" t="s">
        <v>1087</v>
      </c>
      <c r="E391" s="100" t="s">
        <v>1384</v>
      </c>
      <c r="F391" s="100" t="s">
        <v>1384</v>
      </c>
      <c r="G391" s="100" t="s">
        <v>1384</v>
      </c>
      <c r="H391" s="100"/>
      <c r="I391" s="100" t="s">
        <v>1384</v>
      </c>
      <c r="J391" s="100"/>
      <c r="K391" s="100"/>
      <c r="L391" s="101" t="s">
        <v>1384</v>
      </c>
      <c r="M391" s="99"/>
    </row>
    <row r="392" spans="1:13" ht="24" x14ac:dyDescent="0.2">
      <c r="A392" s="98" t="s">
        <v>1088</v>
      </c>
      <c r="B392" s="98" t="s">
        <v>1889</v>
      </c>
      <c r="C392" s="98" t="s">
        <v>153</v>
      </c>
      <c r="D392" s="99" t="s">
        <v>1089</v>
      </c>
      <c r="E392" s="100" t="s">
        <v>1384</v>
      </c>
      <c r="F392" s="100" t="s">
        <v>1384</v>
      </c>
      <c r="G392" s="100" t="s">
        <v>1384</v>
      </c>
      <c r="H392" s="100"/>
      <c r="I392" s="100" t="s">
        <v>1384</v>
      </c>
      <c r="J392" s="100"/>
      <c r="K392" s="100"/>
      <c r="L392" s="101" t="s">
        <v>1384</v>
      </c>
      <c r="M392" s="99"/>
    </row>
    <row r="393" spans="1:13" ht="24" x14ac:dyDescent="0.2">
      <c r="A393" s="110" t="s">
        <v>1090</v>
      </c>
      <c r="B393" s="110" t="s">
        <v>1091</v>
      </c>
      <c r="C393" s="110" t="s">
        <v>1090</v>
      </c>
      <c r="D393" s="111" t="s">
        <v>1091</v>
      </c>
      <c r="E393" s="100"/>
      <c r="F393" s="100"/>
      <c r="G393" s="100"/>
      <c r="H393" s="100"/>
      <c r="I393" s="100"/>
      <c r="J393" s="100"/>
      <c r="K393" s="100"/>
      <c r="L393" s="101"/>
      <c r="M393" s="99"/>
    </row>
    <row r="394" spans="1:13" x14ac:dyDescent="0.2">
      <c r="A394" s="128" t="s">
        <v>1092</v>
      </c>
      <c r="B394" s="128" t="s">
        <v>1890</v>
      </c>
      <c r="C394" s="128" t="s">
        <v>467</v>
      </c>
      <c r="D394" s="129" t="s">
        <v>1891</v>
      </c>
      <c r="E394" s="132"/>
      <c r="F394" s="132"/>
      <c r="G394" s="132"/>
      <c r="H394" s="132"/>
      <c r="I394" s="132"/>
      <c r="J394" s="132"/>
      <c r="K394" s="132" t="s">
        <v>1384</v>
      </c>
      <c r="L394" s="133" t="s">
        <v>1384</v>
      </c>
      <c r="M394" s="99"/>
    </row>
    <row r="395" spans="1:13" x14ac:dyDescent="0.2">
      <c r="A395" s="110" t="s">
        <v>1094</v>
      </c>
      <c r="B395" s="110" t="s">
        <v>2195</v>
      </c>
      <c r="C395" s="110" t="s">
        <v>1094</v>
      </c>
      <c r="D395" s="111" t="s">
        <v>2195</v>
      </c>
      <c r="E395" s="100"/>
      <c r="F395" s="100"/>
      <c r="G395" s="100"/>
      <c r="H395" s="100"/>
      <c r="I395" s="100" t="s">
        <v>1384</v>
      </c>
      <c r="J395" s="100"/>
      <c r="K395" s="100" t="s">
        <v>1384</v>
      </c>
      <c r="L395" s="101" t="s">
        <v>1384</v>
      </c>
      <c r="M395" s="99"/>
    </row>
    <row r="396" spans="1:13" x14ac:dyDescent="0.2">
      <c r="A396" s="110" t="s">
        <v>402</v>
      </c>
      <c r="B396" s="110" t="s">
        <v>2196</v>
      </c>
      <c r="C396" s="110" t="s">
        <v>402</v>
      </c>
      <c r="D396" s="111" t="s">
        <v>2196</v>
      </c>
      <c r="E396" s="100" t="s">
        <v>1384</v>
      </c>
      <c r="F396" s="100" t="s">
        <v>1384</v>
      </c>
      <c r="G396" s="100" t="s">
        <v>1384</v>
      </c>
      <c r="H396" s="100" t="s">
        <v>1384</v>
      </c>
      <c r="I396" s="100" t="s">
        <v>1384</v>
      </c>
      <c r="J396" s="100"/>
      <c r="K396" s="100" t="s">
        <v>1384</v>
      </c>
      <c r="L396" s="101" t="s">
        <v>1384</v>
      </c>
      <c r="M396" s="99"/>
    </row>
    <row r="397" spans="1:13" ht="24" x14ac:dyDescent="0.2">
      <c r="A397" s="110" t="s">
        <v>405</v>
      </c>
      <c r="B397" s="110" t="s">
        <v>2197</v>
      </c>
      <c r="C397" s="110" t="s">
        <v>405</v>
      </c>
      <c r="D397" s="111" t="s">
        <v>2197</v>
      </c>
      <c r="E397" s="100" t="s">
        <v>1384</v>
      </c>
      <c r="F397" s="100" t="s">
        <v>1384</v>
      </c>
      <c r="G397" s="100" t="s">
        <v>1384</v>
      </c>
      <c r="H397" s="100" t="s">
        <v>1384</v>
      </c>
      <c r="I397" s="100" t="s">
        <v>1384</v>
      </c>
      <c r="J397" s="100" t="s">
        <v>1384</v>
      </c>
      <c r="K397" s="100" t="s">
        <v>1384</v>
      </c>
      <c r="L397" s="101" t="s">
        <v>1384</v>
      </c>
      <c r="M397" s="99" t="s">
        <v>1892</v>
      </c>
    </row>
    <row r="398" spans="1:13" ht="24" x14ac:dyDescent="0.2">
      <c r="A398" s="110" t="s">
        <v>408</v>
      </c>
      <c r="B398" s="110" t="s">
        <v>2198</v>
      </c>
      <c r="C398" s="110" t="s">
        <v>408</v>
      </c>
      <c r="D398" s="111" t="s">
        <v>2198</v>
      </c>
      <c r="E398" s="100" t="s">
        <v>1384</v>
      </c>
      <c r="F398" s="100" t="s">
        <v>1384</v>
      </c>
      <c r="G398" s="100" t="s">
        <v>1384</v>
      </c>
      <c r="H398" s="100" t="s">
        <v>1384</v>
      </c>
      <c r="I398" s="100" t="s">
        <v>1384</v>
      </c>
      <c r="J398" s="100" t="s">
        <v>1384</v>
      </c>
      <c r="K398" s="100" t="s">
        <v>1384</v>
      </c>
      <c r="L398" s="101" t="s">
        <v>1384</v>
      </c>
      <c r="M398" s="99" t="s">
        <v>1892</v>
      </c>
    </row>
    <row r="399" spans="1:13" ht="24" x14ac:dyDescent="0.2">
      <c r="A399" s="110" t="s">
        <v>469</v>
      </c>
      <c r="B399" s="110" t="s">
        <v>2199</v>
      </c>
      <c r="C399" s="110" t="s">
        <v>469</v>
      </c>
      <c r="D399" s="111" t="s">
        <v>2199</v>
      </c>
      <c r="E399" s="100" t="s">
        <v>1384</v>
      </c>
      <c r="F399" s="100" t="s">
        <v>1384</v>
      </c>
      <c r="G399" s="100" t="s">
        <v>1384</v>
      </c>
      <c r="H399" s="100" t="s">
        <v>1384</v>
      </c>
      <c r="I399" s="100" t="s">
        <v>1384</v>
      </c>
      <c r="J399" s="100" t="s">
        <v>1384</v>
      </c>
      <c r="K399" s="100" t="s">
        <v>1384</v>
      </c>
      <c r="L399" s="101" t="s">
        <v>1384</v>
      </c>
      <c r="M399" s="99" t="s">
        <v>1892</v>
      </c>
    </row>
    <row r="400" spans="1:13" ht="24" x14ac:dyDescent="0.2">
      <c r="A400" s="110" t="s">
        <v>1893</v>
      </c>
      <c r="B400" s="110" t="s">
        <v>1099</v>
      </c>
      <c r="C400" s="110" t="s">
        <v>1893</v>
      </c>
      <c r="D400" s="111" t="s">
        <v>1099</v>
      </c>
      <c r="E400" s="100" t="s">
        <v>1384</v>
      </c>
      <c r="F400" s="100" t="s">
        <v>1384</v>
      </c>
      <c r="G400" s="100" t="s">
        <v>1384</v>
      </c>
      <c r="H400" s="100" t="s">
        <v>1384</v>
      </c>
      <c r="I400" s="100" t="s">
        <v>1384</v>
      </c>
      <c r="J400" s="100" t="s">
        <v>1384</v>
      </c>
      <c r="K400" s="100" t="s">
        <v>1384</v>
      </c>
      <c r="L400" s="101" t="s">
        <v>1384</v>
      </c>
      <c r="M400" s="99" t="s">
        <v>1892</v>
      </c>
    </row>
    <row r="401" spans="1:13" ht="24" x14ac:dyDescent="0.2">
      <c r="A401" s="110" t="s">
        <v>1894</v>
      </c>
      <c r="B401" s="110" t="s">
        <v>1100</v>
      </c>
      <c r="C401" s="110" t="s">
        <v>1894</v>
      </c>
      <c r="D401" s="111" t="s">
        <v>1100</v>
      </c>
      <c r="E401" s="100" t="s">
        <v>1384</v>
      </c>
      <c r="F401" s="100" t="s">
        <v>1384</v>
      </c>
      <c r="G401" s="100" t="s">
        <v>1384</v>
      </c>
      <c r="H401" s="100" t="s">
        <v>1384</v>
      </c>
      <c r="I401" s="100" t="s">
        <v>1384</v>
      </c>
      <c r="J401" s="100" t="s">
        <v>1384</v>
      </c>
      <c r="K401" s="100" t="s">
        <v>1384</v>
      </c>
      <c r="L401" s="101" t="s">
        <v>1384</v>
      </c>
      <c r="M401" s="99" t="s">
        <v>1892</v>
      </c>
    </row>
    <row r="402" spans="1:13" ht="24" x14ac:dyDescent="0.2">
      <c r="A402" s="110" t="s">
        <v>1895</v>
      </c>
      <c r="B402" s="110" t="s">
        <v>1101</v>
      </c>
      <c r="C402" s="110" t="s">
        <v>1895</v>
      </c>
      <c r="D402" s="111" t="s">
        <v>1101</v>
      </c>
      <c r="E402" s="100" t="s">
        <v>1384</v>
      </c>
      <c r="F402" s="100" t="s">
        <v>1384</v>
      </c>
      <c r="G402" s="100" t="s">
        <v>1384</v>
      </c>
      <c r="H402" s="100" t="s">
        <v>1384</v>
      </c>
      <c r="I402" s="100" t="s">
        <v>1384</v>
      </c>
      <c r="J402" s="100" t="s">
        <v>1384</v>
      </c>
      <c r="K402" s="100" t="s">
        <v>1384</v>
      </c>
      <c r="L402" s="101" t="s">
        <v>1384</v>
      </c>
      <c r="M402" s="99" t="s">
        <v>1892</v>
      </c>
    </row>
    <row r="403" spans="1:13" x14ac:dyDescent="0.2">
      <c r="A403" s="110" t="s">
        <v>2170</v>
      </c>
      <c r="B403" s="110" t="s">
        <v>1102</v>
      </c>
      <c r="C403" s="110" t="s">
        <v>2170</v>
      </c>
      <c r="D403" s="111" t="s">
        <v>1102</v>
      </c>
      <c r="E403" s="100"/>
      <c r="F403" s="100"/>
      <c r="G403" s="100"/>
      <c r="H403" s="100"/>
      <c r="I403" s="100"/>
      <c r="J403" s="100"/>
      <c r="K403" s="100"/>
      <c r="L403" s="101"/>
      <c r="M403" s="99"/>
    </row>
    <row r="404" spans="1:13" x14ac:dyDescent="0.2">
      <c r="A404" s="98" t="s">
        <v>1896</v>
      </c>
      <c r="B404" s="98" t="s">
        <v>1897</v>
      </c>
      <c r="C404" s="98" t="s">
        <v>470</v>
      </c>
      <c r="D404" s="99" t="s">
        <v>1103</v>
      </c>
      <c r="E404" s="100"/>
      <c r="F404" s="100"/>
      <c r="G404" s="100"/>
      <c r="H404" s="100"/>
      <c r="I404" s="100"/>
      <c r="J404" s="100"/>
      <c r="K404" s="100" t="s">
        <v>1384</v>
      </c>
      <c r="L404" s="101" t="s">
        <v>1384</v>
      </c>
      <c r="M404" s="99"/>
    </row>
    <row r="405" spans="1:13" x14ac:dyDescent="0.2">
      <c r="A405" s="98" t="s">
        <v>1104</v>
      </c>
      <c r="B405" s="98" t="s">
        <v>1898</v>
      </c>
      <c r="C405" s="98" t="s">
        <v>184</v>
      </c>
      <c r="D405" s="99" t="s">
        <v>1105</v>
      </c>
      <c r="E405" s="100"/>
      <c r="F405" s="100"/>
      <c r="G405" s="100"/>
      <c r="H405" s="100"/>
      <c r="I405" s="100"/>
      <c r="J405" s="100"/>
      <c r="K405" s="100" t="s">
        <v>1384</v>
      </c>
      <c r="L405" s="101" t="s">
        <v>1384</v>
      </c>
      <c r="M405" s="99"/>
    </row>
    <row r="406" spans="1:13" x14ac:dyDescent="0.2">
      <c r="A406" s="98" t="s">
        <v>1106</v>
      </c>
      <c r="B406" s="98" t="s">
        <v>1899</v>
      </c>
      <c r="C406" s="98" t="s">
        <v>184</v>
      </c>
      <c r="D406" s="99" t="s">
        <v>1107</v>
      </c>
      <c r="E406" s="100"/>
      <c r="F406" s="100"/>
      <c r="G406" s="100"/>
      <c r="H406" s="100"/>
      <c r="I406" s="100"/>
      <c r="J406" s="100"/>
      <c r="K406" s="100" t="s">
        <v>1384</v>
      </c>
      <c r="L406" s="101" t="s">
        <v>1384</v>
      </c>
      <c r="M406" s="99"/>
    </row>
    <row r="407" spans="1:13" x14ac:dyDescent="0.2">
      <c r="A407" s="98" t="s">
        <v>1108</v>
      </c>
      <c r="B407" s="98" t="s">
        <v>1900</v>
      </c>
      <c r="C407" s="98" t="s">
        <v>184</v>
      </c>
      <c r="D407" s="99" t="s">
        <v>1109</v>
      </c>
      <c r="E407" s="100"/>
      <c r="F407" s="100"/>
      <c r="G407" s="100"/>
      <c r="H407" s="100"/>
      <c r="I407" s="100"/>
      <c r="J407" s="100"/>
      <c r="K407" s="100" t="s">
        <v>1384</v>
      </c>
      <c r="L407" s="101" t="s">
        <v>1384</v>
      </c>
      <c r="M407" s="99"/>
    </row>
    <row r="408" spans="1:13" x14ac:dyDescent="0.2">
      <c r="A408" s="98" t="s">
        <v>1110</v>
      </c>
      <c r="B408" s="98" t="s">
        <v>1901</v>
      </c>
      <c r="C408" s="98" t="s">
        <v>184</v>
      </c>
      <c r="D408" s="99" t="s">
        <v>1111</v>
      </c>
      <c r="E408" s="100"/>
      <c r="F408" s="100"/>
      <c r="G408" s="100"/>
      <c r="H408" s="100"/>
      <c r="I408" s="100"/>
      <c r="J408" s="100"/>
      <c r="K408" s="100" t="s">
        <v>1384</v>
      </c>
      <c r="L408" s="101" t="s">
        <v>1384</v>
      </c>
      <c r="M408" s="99"/>
    </row>
    <row r="409" spans="1:13" x14ac:dyDescent="0.2">
      <c r="A409" s="98" t="s">
        <v>1112</v>
      </c>
      <c r="B409" s="98" t="s">
        <v>1902</v>
      </c>
      <c r="C409" s="98" t="s">
        <v>184</v>
      </c>
      <c r="D409" s="99" t="s">
        <v>1113</v>
      </c>
      <c r="E409" s="100"/>
      <c r="F409" s="100"/>
      <c r="G409" s="100"/>
      <c r="H409" s="100"/>
      <c r="I409" s="100"/>
      <c r="J409" s="100"/>
      <c r="K409" s="100" t="s">
        <v>1384</v>
      </c>
      <c r="L409" s="101" t="s">
        <v>1384</v>
      </c>
      <c r="M409" s="99"/>
    </row>
    <row r="410" spans="1:13" x14ac:dyDescent="0.2">
      <c r="A410" s="98" t="s">
        <v>1114</v>
      </c>
      <c r="B410" s="98" t="s">
        <v>1903</v>
      </c>
      <c r="C410" s="98" t="s">
        <v>184</v>
      </c>
      <c r="D410" s="99" t="s">
        <v>1115</v>
      </c>
      <c r="E410" s="100"/>
      <c r="F410" s="100"/>
      <c r="G410" s="100"/>
      <c r="H410" s="100"/>
      <c r="I410" s="100"/>
      <c r="J410" s="100"/>
      <c r="K410" s="100" t="s">
        <v>1384</v>
      </c>
      <c r="L410" s="101" t="s">
        <v>1384</v>
      </c>
      <c r="M410" s="99"/>
    </row>
    <row r="411" spans="1:13" x14ac:dyDescent="0.2">
      <c r="A411" s="98" t="s">
        <v>1116</v>
      </c>
      <c r="B411" s="98" t="s">
        <v>1904</v>
      </c>
      <c r="C411" s="98" t="s">
        <v>184</v>
      </c>
      <c r="D411" s="99" t="s">
        <v>1117</v>
      </c>
      <c r="E411" s="100"/>
      <c r="F411" s="100"/>
      <c r="G411" s="100"/>
      <c r="H411" s="100"/>
      <c r="I411" s="100"/>
      <c r="J411" s="100"/>
      <c r="K411" s="100" t="s">
        <v>1384</v>
      </c>
      <c r="L411" s="101" t="s">
        <v>1384</v>
      </c>
      <c r="M411" s="99"/>
    </row>
    <row r="412" spans="1:13" x14ac:dyDescent="0.2">
      <c r="A412" s="98" t="s">
        <v>1118</v>
      </c>
      <c r="B412" s="98" t="s">
        <v>1905</v>
      </c>
      <c r="C412" s="98" t="s">
        <v>184</v>
      </c>
      <c r="D412" s="99" t="s">
        <v>1119</v>
      </c>
      <c r="E412" s="100"/>
      <c r="F412" s="100"/>
      <c r="G412" s="100"/>
      <c r="H412" s="100"/>
      <c r="I412" s="100"/>
      <c r="J412" s="100"/>
      <c r="K412" s="100" t="s">
        <v>1384</v>
      </c>
      <c r="L412" s="101" t="s">
        <v>1384</v>
      </c>
      <c r="M412" s="99"/>
    </row>
    <row r="413" spans="1:13" x14ac:dyDescent="0.2">
      <c r="A413" s="98" t="s">
        <v>1120</v>
      </c>
      <c r="B413" s="98" t="s">
        <v>1906</v>
      </c>
      <c r="C413" s="98" t="s">
        <v>447</v>
      </c>
      <c r="D413" s="99" t="s">
        <v>1121</v>
      </c>
      <c r="E413" s="100"/>
      <c r="F413" s="100"/>
      <c r="G413" s="100"/>
      <c r="H413" s="100"/>
      <c r="I413" s="100"/>
      <c r="J413" s="100"/>
      <c r="K413" s="100" t="s">
        <v>1384</v>
      </c>
      <c r="L413" s="101" t="s">
        <v>1384</v>
      </c>
      <c r="M413" s="99"/>
    </row>
    <row r="414" spans="1:13" x14ac:dyDescent="0.2">
      <c r="A414" s="98" t="s">
        <v>1122</v>
      </c>
      <c r="B414" s="98" t="s">
        <v>1907</v>
      </c>
      <c r="C414" s="98" t="s">
        <v>447</v>
      </c>
      <c r="D414" s="99" t="s">
        <v>1123</v>
      </c>
      <c r="E414" s="100"/>
      <c r="F414" s="100"/>
      <c r="G414" s="100"/>
      <c r="H414" s="100"/>
      <c r="I414" s="100"/>
      <c r="J414" s="100"/>
      <c r="K414" s="100" t="s">
        <v>1384</v>
      </c>
      <c r="L414" s="101" t="s">
        <v>1384</v>
      </c>
      <c r="M414" s="99"/>
    </row>
    <row r="415" spans="1:13" x14ac:dyDescent="0.2">
      <c r="A415" s="98" t="s">
        <v>1124</v>
      </c>
      <c r="B415" s="98" t="s">
        <v>1908</v>
      </c>
      <c r="C415" s="98" t="s">
        <v>447</v>
      </c>
      <c r="D415" s="99" t="s">
        <v>1125</v>
      </c>
      <c r="E415" s="100"/>
      <c r="F415" s="100"/>
      <c r="G415" s="100"/>
      <c r="H415" s="100"/>
      <c r="I415" s="100"/>
      <c r="J415" s="100"/>
      <c r="K415" s="100" t="s">
        <v>1384</v>
      </c>
      <c r="L415" s="101" t="s">
        <v>1384</v>
      </c>
      <c r="M415" s="99"/>
    </row>
    <row r="416" spans="1:13" x14ac:dyDescent="0.2">
      <c r="A416" s="98" t="s">
        <v>1126</v>
      </c>
      <c r="B416" s="98" t="s">
        <v>1909</v>
      </c>
      <c r="C416" s="98" t="s">
        <v>447</v>
      </c>
      <c r="D416" s="99" t="s">
        <v>1127</v>
      </c>
      <c r="E416" s="100"/>
      <c r="F416" s="100"/>
      <c r="G416" s="100"/>
      <c r="H416" s="100"/>
      <c r="I416" s="100"/>
      <c r="J416" s="100"/>
      <c r="K416" s="100" t="s">
        <v>1384</v>
      </c>
      <c r="L416" s="101" t="s">
        <v>1384</v>
      </c>
      <c r="M416" s="99"/>
    </row>
    <row r="417" spans="1:13" x14ac:dyDescent="0.2">
      <c r="A417" s="98" t="s">
        <v>1128</v>
      </c>
      <c r="B417" s="98" t="s">
        <v>1910</v>
      </c>
      <c r="C417" s="98" t="s">
        <v>447</v>
      </c>
      <c r="D417" s="99" t="s">
        <v>1129</v>
      </c>
      <c r="E417" s="100"/>
      <c r="F417" s="100"/>
      <c r="G417" s="100"/>
      <c r="H417" s="100"/>
      <c r="I417" s="100"/>
      <c r="J417" s="100"/>
      <c r="K417" s="100" t="s">
        <v>1384</v>
      </c>
      <c r="L417" s="101" t="s">
        <v>1384</v>
      </c>
      <c r="M417" s="99"/>
    </row>
    <row r="418" spans="1:13" x14ac:dyDescent="0.2">
      <c r="A418" s="98" t="s">
        <v>188</v>
      </c>
      <c r="B418" s="98" t="s">
        <v>1911</v>
      </c>
      <c r="C418" s="98" t="s">
        <v>1912</v>
      </c>
      <c r="D418" s="99" t="s">
        <v>1130</v>
      </c>
      <c r="E418" s="100"/>
      <c r="F418" s="100"/>
      <c r="G418" s="100"/>
      <c r="H418" s="100"/>
      <c r="I418" s="100"/>
      <c r="J418" s="100"/>
      <c r="K418" s="100" t="s">
        <v>1384</v>
      </c>
      <c r="L418" s="101" t="s">
        <v>1384</v>
      </c>
      <c r="M418" s="99"/>
    </row>
    <row r="419" spans="1:13" x14ac:dyDescent="0.2">
      <c r="A419" s="98" t="s">
        <v>1131</v>
      </c>
      <c r="B419" s="98" t="s">
        <v>1913</v>
      </c>
      <c r="C419" s="98" t="s">
        <v>450</v>
      </c>
      <c r="D419" s="99" t="s">
        <v>1132</v>
      </c>
      <c r="E419" s="100"/>
      <c r="F419" s="100"/>
      <c r="G419" s="100"/>
      <c r="H419" s="100"/>
      <c r="I419" s="100"/>
      <c r="J419" s="100"/>
      <c r="K419" s="100" t="s">
        <v>1384</v>
      </c>
      <c r="L419" s="101" t="s">
        <v>1384</v>
      </c>
      <c r="M419" s="99"/>
    </row>
    <row r="420" spans="1:13" x14ac:dyDescent="0.2">
      <c r="A420" s="98" t="s">
        <v>1133</v>
      </c>
      <c r="B420" s="98" t="s">
        <v>1914</v>
      </c>
      <c r="C420" s="98" t="s">
        <v>1915</v>
      </c>
      <c r="D420" s="99" t="s">
        <v>1134</v>
      </c>
      <c r="E420" s="100"/>
      <c r="F420" s="100"/>
      <c r="G420" s="100"/>
      <c r="H420" s="100"/>
      <c r="I420" s="100"/>
      <c r="J420" s="100"/>
      <c r="K420" s="100" t="s">
        <v>1384</v>
      </c>
      <c r="L420" s="101" t="s">
        <v>1384</v>
      </c>
      <c r="M420" s="99"/>
    </row>
    <row r="421" spans="1:13" x14ac:dyDescent="0.2">
      <c r="A421" s="98" t="s">
        <v>1135</v>
      </c>
      <c r="B421" s="98" t="s">
        <v>1916</v>
      </c>
      <c r="C421" s="98" t="s">
        <v>1915</v>
      </c>
      <c r="D421" s="99" t="s">
        <v>1136</v>
      </c>
      <c r="E421" s="100"/>
      <c r="F421" s="100"/>
      <c r="G421" s="100"/>
      <c r="H421" s="100"/>
      <c r="I421" s="100"/>
      <c r="J421" s="100"/>
      <c r="K421" s="100" t="s">
        <v>1384</v>
      </c>
      <c r="L421" s="101" t="s">
        <v>1384</v>
      </c>
      <c r="M421" s="99"/>
    </row>
    <row r="422" spans="1:13" x14ac:dyDescent="0.2">
      <c r="A422" s="98" t="s">
        <v>1137</v>
      </c>
      <c r="B422" s="98" t="s">
        <v>1917</v>
      </c>
      <c r="C422" s="98" t="s">
        <v>1915</v>
      </c>
      <c r="D422" s="99" t="s">
        <v>1138</v>
      </c>
      <c r="E422" s="100"/>
      <c r="F422" s="100"/>
      <c r="G422" s="100"/>
      <c r="H422" s="100"/>
      <c r="I422" s="100"/>
      <c r="J422" s="100"/>
      <c r="K422" s="100" t="s">
        <v>1384</v>
      </c>
      <c r="L422" s="101" t="s">
        <v>1384</v>
      </c>
      <c r="M422" s="99"/>
    </row>
    <row r="423" spans="1:13" ht="24" x14ac:dyDescent="0.2">
      <c r="A423" s="98" t="s">
        <v>1139</v>
      </c>
      <c r="B423" s="98" t="s">
        <v>1918</v>
      </c>
      <c r="C423" s="98" t="s">
        <v>1915</v>
      </c>
      <c r="D423" s="99" t="s">
        <v>1140</v>
      </c>
      <c r="E423" s="100"/>
      <c r="F423" s="100"/>
      <c r="G423" s="100"/>
      <c r="H423" s="100"/>
      <c r="I423" s="100"/>
      <c r="J423" s="100"/>
      <c r="K423" s="100" t="s">
        <v>1384</v>
      </c>
      <c r="L423" s="101" t="s">
        <v>1384</v>
      </c>
      <c r="M423" s="99"/>
    </row>
    <row r="424" spans="1:13" ht="24" x14ac:dyDescent="0.2">
      <c r="A424" s="98" t="s">
        <v>1141</v>
      </c>
      <c r="B424" s="98" t="s">
        <v>1919</v>
      </c>
      <c r="C424" s="98" t="s">
        <v>1915</v>
      </c>
      <c r="D424" s="99" t="s">
        <v>1142</v>
      </c>
      <c r="E424" s="100"/>
      <c r="F424" s="100"/>
      <c r="G424" s="100"/>
      <c r="H424" s="100"/>
      <c r="I424" s="100"/>
      <c r="J424" s="100"/>
      <c r="K424" s="100" t="s">
        <v>1384</v>
      </c>
      <c r="L424" s="101" t="s">
        <v>1384</v>
      </c>
      <c r="M424" s="99"/>
    </row>
    <row r="425" spans="1:13" x14ac:dyDescent="0.2">
      <c r="A425" s="98" t="s">
        <v>1143</v>
      </c>
      <c r="B425" s="98" t="s">
        <v>1920</v>
      </c>
      <c r="C425" s="98" t="s">
        <v>1915</v>
      </c>
      <c r="D425" s="99" t="s">
        <v>1144</v>
      </c>
      <c r="E425" s="100"/>
      <c r="F425" s="100"/>
      <c r="G425" s="100"/>
      <c r="H425" s="100"/>
      <c r="I425" s="100"/>
      <c r="J425" s="100"/>
      <c r="K425" s="100" t="s">
        <v>1384</v>
      </c>
      <c r="L425" s="101" t="s">
        <v>1384</v>
      </c>
      <c r="M425" s="99"/>
    </row>
    <row r="426" spans="1:13" ht="24" x14ac:dyDescent="0.2">
      <c r="A426" s="98" t="s">
        <v>1145</v>
      </c>
      <c r="B426" s="98" t="s">
        <v>1921</v>
      </c>
      <c r="C426" s="98" t="s">
        <v>1915</v>
      </c>
      <c r="D426" s="99" t="s">
        <v>1146</v>
      </c>
      <c r="E426" s="100"/>
      <c r="F426" s="100"/>
      <c r="G426" s="100"/>
      <c r="H426" s="100"/>
      <c r="I426" s="100"/>
      <c r="J426" s="100"/>
      <c r="K426" s="100" t="s">
        <v>1384</v>
      </c>
      <c r="L426" s="101" t="s">
        <v>1384</v>
      </c>
      <c r="M426" s="99"/>
    </row>
    <row r="427" spans="1:13" ht="24" x14ac:dyDescent="0.2">
      <c r="A427" s="98" t="s">
        <v>1147</v>
      </c>
      <c r="B427" s="98" t="s">
        <v>1922</v>
      </c>
      <c r="C427" s="98" t="s">
        <v>1915</v>
      </c>
      <c r="D427" s="99" t="s">
        <v>1148</v>
      </c>
      <c r="E427" s="100"/>
      <c r="F427" s="100"/>
      <c r="G427" s="100"/>
      <c r="H427" s="100"/>
      <c r="I427" s="100"/>
      <c r="J427" s="100"/>
      <c r="K427" s="100" t="s">
        <v>1384</v>
      </c>
      <c r="L427" s="101" t="s">
        <v>1384</v>
      </c>
      <c r="M427" s="99"/>
    </row>
    <row r="428" spans="1:13" ht="24" x14ac:dyDescent="0.2">
      <c r="A428" s="98" t="s">
        <v>1149</v>
      </c>
      <c r="B428" s="98" t="s">
        <v>1923</v>
      </c>
      <c r="C428" s="98" t="s">
        <v>1915</v>
      </c>
      <c r="D428" s="99" t="s">
        <v>1150</v>
      </c>
      <c r="E428" s="100"/>
      <c r="F428" s="100"/>
      <c r="G428" s="100"/>
      <c r="H428" s="100"/>
      <c r="I428" s="100"/>
      <c r="J428" s="100"/>
      <c r="K428" s="100" t="s">
        <v>1384</v>
      </c>
      <c r="L428" s="101" t="s">
        <v>1384</v>
      </c>
      <c r="M428" s="99"/>
    </row>
    <row r="429" spans="1:13" ht="24" x14ac:dyDescent="0.2">
      <c r="A429" s="98" t="s">
        <v>1151</v>
      </c>
      <c r="B429" s="98" t="s">
        <v>1924</v>
      </c>
      <c r="C429" s="98" t="s">
        <v>1915</v>
      </c>
      <c r="D429" s="99" t="s">
        <v>1152</v>
      </c>
      <c r="E429" s="100"/>
      <c r="F429" s="100"/>
      <c r="G429" s="100"/>
      <c r="H429" s="100"/>
      <c r="I429" s="100"/>
      <c r="J429" s="100"/>
      <c r="K429" s="100" t="s">
        <v>1384</v>
      </c>
      <c r="L429" s="101" t="s">
        <v>1384</v>
      </c>
      <c r="M429" s="99"/>
    </row>
    <row r="430" spans="1:13" x14ac:dyDescent="0.2">
      <c r="A430" s="98" t="s">
        <v>1153</v>
      </c>
      <c r="B430" s="98" t="s">
        <v>1925</v>
      </c>
      <c r="C430" s="98" t="s">
        <v>1915</v>
      </c>
      <c r="D430" s="99" t="s">
        <v>1154</v>
      </c>
      <c r="E430" s="100"/>
      <c r="F430" s="100"/>
      <c r="G430" s="100"/>
      <c r="H430" s="100"/>
      <c r="I430" s="100"/>
      <c r="J430" s="100"/>
      <c r="K430" s="100" t="s">
        <v>1384</v>
      </c>
      <c r="L430" s="101" t="s">
        <v>1384</v>
      </c>
      <c r="M430" s="99"/>
    </row>
    <row r="431" spans="1:13" ht="24" x14ac:dyDescent="0.2">
      <c r="A431" s="98" t="s">
        <v>1155</v>
      </c>
      <c r="B431" s="98" t="s">
        <v>1926</v>
      </c>
      <c r="C431" s="98" t="s">
        <v>1915</v>
      </c>
      <c r="D431" s="99" t="s">
        <v>1156</v>
      </c>
      <c r="E431" s="100"/>
      <c r="F431" s="100"/>
      <c r="G431" s="100"/>
      <c r="H431" s="100"/>
      <c r="I431" s="100"/>
      <c r="J431" s="100"/>
      <c r="K431" s="100" t="s">
        <v>1384</v>
      </c>
      <c r="L431" s="101" t="s">
        <v>1384</v>
      </c>
      <c r="M431" s="99"/>
    </row>
    <row r="432" spans="1:13" ht="24" x14ac:dyDescent="0.2">
      <c r="A432" s="98" t="s">
        <v>1157</v>
      </c>
      <c r="B432" s="98" t="s">
        <v>1927</v>
      </c>
      <c r="C432" s="98" t="s">
        <v>1915</v>
      </c>
      <c r="D432" s="99" t="s">
        <v>1158</v>
      </c>
      <c r="E432" s="100"/>
      <c r="F432" s="100"/>
      <c r="G432" s="100"/>
      <c r="H432" s="100"/>
      <c r="I432" s="100"/>
      <c r="J432" s="100"/>
      <c r="K432" s="100" t="s">
        <v>1384</v>
      </c>
      <c r="L432" s="101" t="s">
        <v>1384</v>
      </c>
      <c r="M432" s="99"/>
    </row>
    <row r="433" spans="1:13" x14ac:dyDescent="0.2">
      <c r="A433" s="98" t="s">
        <v>1159</v>
      </c>
      <c r="B433" s="98" t="s">
        <v>1928</v>
      </c>
      <c r="C433" s="98" t="s">
        <v>1915</v>
      </c>
      <c r="D433" s="99" t="s">
        <v>1160</v>
      </c>
      <c r="E433" s="100"/>
      <c r="F433" s="100"/>
      <c r="G433" s="100"/>
      <c r="H433" s="100"/>
      <c r="I433" s="100"/>
      <c r="J433" s="100"/>
      <c r="K433" s="100" t="s">
        <v>1384</v>
      </c>
      <c r="L433" s="101" t="s">
        <v>1384</v>
      </c>
      <c r="M433" s="99"/>
    </row>
    <row r="434" spans="1:13" ht="24" x14ac:dyDescent="0.2">
      <c r="A434" s="98" t="s">
        <v>1161</v>
      </c>
      <c r="B434" s="98" t="s">
        <v>1929</v>
      </c>
      <c r="C434" s="98" t="s">
        <v>1915</v>
      </c>
      <c r="D434" s="99" t="s">
        <v>1162</v>
      </c>
      <c r="E434" s="100"/>
      <c r="F434" s="100"/>
      <c r="G434" s="100"/>
      <c r="H434" s="100"/>
      <c r="I434" s="100"/>
      <c r="J434" s="100"/>
      <c r="K434" s="100" t="s">
        <v>1384</v>
      </c>
      <c r="L434" s="101" t="s">
        <v>1384</v>
      </c>
      <c r="M434" s="99"/>
    </row>
    <row r="435" spans="1:13" ht="24" x14ac:dyDescent="0.2">
      <c r="A435" s="98" t="s">
        <v>1163</v>
      </c>
      <c r="B435" s="98" t="s">
        <v>1930</v>
      </c>
      <c r="C435" s="98" t="s">
        <v>1915</v>
      </c>
      <c r="D435" s="99" t="s">
        <v>1164</v>
      </c>
      <c r="E435" s="100"/>
      <c r="F435" s="100"/>
      <c r="G435" s="100"/>
      <c r="H435" s="100"/>
      <c r="I435" s="100"/>
      <c r="J435" s="100"/>
      <c r="K435" s="100" t="s">
        <v>1384</v>
      </c>
      <c r="L435" s="101" t="s">
        <v>1384</v>
      </c>
      <c r="M435" s="99"/>
    </row>
    <row r="436" spans="1:13" ht="24" x14ac:dyDescent="0.2">
      <c r="A436" s="98" t="s">
        <v>1165</v>
      </c>
      <c r="B436" s="98" t="s">
        <v>1931</v>
      </c>
      <c r="C436" s="98" t="s">
        <v>1915</v>
      </c>
      <c r="D436" s="99" t="s">
        <v>1166</v>
      </c>
      <c r="E436" s="100"/>
      <c r="F436" s="100"/>
      <c r="G436" s="100"/>
      <c r="H436" s="100"/>
      <c r="I436" s="100"/>
      <c r="J436" s="100"/>
      <c r="K436" s="100" t="s">
        <v>1384</v>
      </c>
      <c r="L436" s="101" t="s">
        <v>1384</v>
      </c>
      <c r="M436" s="99"/>
    </row>
    <row r="437" spans="1:13" ht="24" x14ac:dyDescent="0.2">
      <c r="A437" s="98" t="s">
        <v>1167</v>
      </c>
      <c r="B437" s="98" t="s">
        <v>1932</v>
      </c>
      <c r="C437" s="98" t="s">
        <v>1915</v>
      </c>
      <c r="D437" s="99" t="s">
        <v>1168</v>
      </c>
      <c r="E437" s="100"/>
      <c r="F437" s="100"/>
      <c r="G437" s="100"/>
      <c r="H437" s="100"/>
      <c r="I437" s="100"/>
      <c r="J437" s="100"/>
      <c r="K437" s="100" t="s">
        <v>1384</v>
      </c>
      <c r="L437" s="101" t="s">
        <v>1384</v>
      </c>
      <c r="M437" s="99"/>
    </row>
    <row r="438" spans="1:13" x14ac:dyDescent="0.2">
      <c r="A438" s="98" t="s">
        <v>1169</v>
      </c>
      <c r="B438" s="98" t="s">
        <v>1933</v>
      </c>
      <c r="C438" s="98" t="s">
        <v>1915</v>
      </c>
      <c r="D438" s="99" t="s">
        <v>1170</v>
      </c>
      <c r="E438" s="100"/>
      <c r="F438" s="100"/>
      <c r="G438" s="100"/>
      <c r="H438" s="100"/>
      <c r="I438" s="100"/>
      <c r="J438" s="100"/>
      <c r="K438" s="100" t="s">
        <v>1384</v>
      </c>
      <c r="L438" s="101" t="s">
        <v>1384</v>
      </c>
      <c r="M438" s="99"/>
    </row>
    <row r="439" spans="1:13" x14ac:dyDescent="0.2">
      <c r="A439" s="98" t="s">
        <v>1171</v>
      </c>
      <c r="B439" s="98" t="s">
        <v>1934</v>
      </c>
      <c r="C439" s="98" t="s">
        <v>1915</v>
      </c>
      <c r="D439" s="99" t="s">
        <v>1172</v>
      </c>
      <c r="E439" s="100"/>
      <c r="F439" s="100"/>
      <c r="G439" s="100"/>
      <c r="H439" s="100"/>
      <c r="I439" s="100"/>
      <c r="J439" s="100"/>
      <c r="K439" s="100" t="s">
        <v>1384</v>
      </c>
      <c r="L439" s="101" t="s">
        <v>1384</v>
      </c>
      <c r="M439" s="99"/>
    </row>
    <row r="440" spans="1:13" x14ac:dyDescent="0.2">
      <c r="A440" s="98" t="s">
        <v>1173</v>
      </c>
      <c r="B440" s="98" t="s">
        <v>1935</v>
      </c>
      <c r="C440" s="98" t="s">
        <v>450</v>
      </c>
      <c r="D440" s="99" t="s">
        <v>1174</v>
      </c>
      <c r="E440" s="100"/>
      <c r="F440" s="100"/>
      <c r="G440" s="100"/>
      <c r="H440" s="100"/>
      <c r="I440" s="100"/>
      <c r="J440" s="100"/>
      <c r="K440" s="100" t="s">
        <v>1384</v>
      </c>
      <c r="L440" s="101" t="s">
        <v>1384</v>
      </c>
      <c r="M440" s="99"/>
    </row>
    <row r="441" spans="1:13" x14ac:dyDescent="0.2">
      <c r="A441" s="98" t="s">
        <v>1175</v>
      </c>
      <c r="B441" s="98" t="s">
        <v>1936</v>
      </c>
      <c r="C441" s="98" t="s">
        <v>441</v>
      </c>
      <c r="D441" s="99" t="s">
        <v>1176</v>
      </c>
      <c r="E441" s="100"/>
      <c r="F441" s="100"/>
      <c r="G441" s="100"/>
      <c r="H441" s="100"/>
      <c r="I441" s="100"/>
      <c r="J441" s="100"/>
      <c r="K441" s="100" t="s">
        <v>1384</v>
      </c>
      <c r="L441" s="101" t="s">
        <v>1384</v>
      </c>
      <c r="M441" s="99"/>
    </row>
    <row r="442" spans="1:13" x14ac:dyDescent="0.2">
      <c r="A442" s="98" t="s">
        <v>1177</v>
      </c>
      <c r="B442" s="98" t="s">
        <v>1937</v>
      </c>
      <c r="C442" s="98" t="s">
        <v>441</v>
      </c>
      <c r="D442" s="99" t="s">
        <v>1178</v>
      </c>
      <c r="E442" s="100"/>
      <c r="F442" s="100"/>
      <c r="G442" s="100"/>
      <c r="H442" s="100"/>
      <c r="I442" s="100"/>
      <c r="J442" s="100"/>
      <c r="K442" s="100" t="s">
        <v>1384</v>
      </c>
      <c r="L442" s="101" t="s">
        <v>1384</v>
      </c>
      <c r="M442" s="99"/>
    </row>
    <row r="443" spans="1:13" ht="24" x14ac:dyDescent="0.2">
      <c r="A443" s="98" t="s">
        <v>1179</v>
      </c>
      <c r="B443" s="98" t="s">
        <v>1938</v>
      </c>
      <c r="C443" s="98" t="s">
        <v>441</v>
      </c>
      <c r="D443" s="99" t="s">
        <v>1180</v>
      </c>
      <c r="E443" s="100"/>
      <c r="F443" s="100"/>
      <c r="G443" s="100"/>
      <c r="H443" s="100"/>
      <c r="I443" s="100"/>
      <c r="J443" s="100"/>
      <c r="K443" s="100" t="s">
        <v>1384</v>
      </c>
      <c r="L443" s="101" t="s">
        <v>1384</v>
      </c>
      <c r="M443" s="99"/>
    </row>
    <row r="444" spans="1:13" ht="24" x14ac:dyDescent="0.2">
      <c r="A444" s="98" t="s">
        <v>1181</v>
      </c>
      <c r="B444" s="98" t="s">
        <v>1939</v>
      </c>
      <c r="C444" s="98" t="s">
        <v>441</v>
      </c>
      <c r="D444" s="99" t="s">
        <v>1182</v>
      </c>
      <c r="E444" s="100"/>
      <c r="F444" s="100"/>
      <c r="G444" s="100"/>
      <c r="H444" s="100"/>
      <c r="I444" s="100"/>
      <c r="J444" s="100"/>
      <c r="K444" s="100" t="s">
        <v>1384</v>
      </c>
      <c r="L444" s="101" t="s">
        <v>1384</v>
      </c>
      <c r="M444" s="99"/>
    </row>
    <row r="445" spans="1:13" ht="24" x14ac:dyDescent="0.2">
      <c r="A445" s="98" t="s">
        <v>1183</v>
      </c>
      <c r="B445" s="98" t="s">
        <v>1940</v>
      </c>
      <c r="C445" s="98" t="s">
        <v>441</v>
      </c>
      <c r="D445" s="99" t="s">
        <v>1184</v>
      </c>
      <c r="E445" s="100"/>
      <c r="F445" s="100"/>
      <c r="G445" s="100"/>
      <c r="H445" s="100"/>
      <c r="I445" s="100"/>
      <c r="J445" s="100"/>
      <c r="K445" s="100" t="s">
        <v>1384</v>
      </c>
      <c r="L445" s="101" t="s">
        <v>1384</v>
      </c>
      <c r="M445" s="99"/>
    </row>
    <row r="446" spans="1:13" ht="24" x14ac:dyDescent="0.2">
      <c r="A446" s="98" t="s">
        <v>1185</v>
      </c>
      <c r="B446" s="98" t="s">
        <v>1941</v>
      </c>
      <c r="C446" s="98" t="s">
        <v>412</v>
      </c>
      <c r="D446" s="99" t="s">
        <v>1186</v>
      </c>
      <c r="E446" s="100"/>
      <c r="F446" s="100"/>
      <c r="G446" s="100"/>
      <c r="H446" s="100"/>
      <c r="I446" s="100"/>
      <c r="J446" s="100"/>
      <c r="K446" s="100" t="s">
        <v>1384</v>
      </c>
      <c r="L446" s="101" t="s">
        <v>1384</v>
      </c>
      <c r="M446" s="99"/>
    </row>
    <row r="447" spans="1:13" ht="24" x14ac:dyDescent="0.2">
      <c r="A447" s="98" t="s">
        <v>1187</v>
      </c>
      <c r="B447" s="98" t="s">
        <v>1942</v>
      </c>
      <c r="C447" s="98" t="s">
        <v>412</v>
      </c>
      <c r="D447" s="99" t="s">
        <v>1188</v>
      </c>
      <c r="E447" s="100"/>
      <c r="F447" s="100"/>
      <c r="G447" s="100"/>
      <c r="H447" s="100"/>
      <c r="I447" s="100"/>
      <c r="J447" s="100"/>
      <c r="K447" s="100" t="s">
        <v>1384</v>
      </c>
      <c r="L447" s="101" t="s">
        <v>1384</v>
      </c>
      <c r="M447" s="99"/>
    </row>
    <row r="448" spans="1:13" x14ac:dyDescent="0.2">
      <c r="A448" s="98" t="s">
        <v>1189</v>
      </c>
      <c r="B448" s="98" t="s">
        <v>1943</v>
      </c>
      <c r="C448" s="98" t="s">
        <v>412</v>
      </c>
      <c r="D448" s="99" t="s">
        <v>1190</v>
      </c>
      <c r="E448" s="100"/>
      <c r="F448" s="100"/>
      <c r="G448" s="100"/>
      <c r="H448" s="100"/>
      <c r="I448" s="100"/>
      <c r="J448" s="100"/>
      <c r="K448" s="100" t="s">
        <v>1384</v>
      </c>
      <c r="L448" s="101" t="s">
        <v>1384</v>
      </c>
      <c r="M448" s="99"/>
    </row>
    <row r="449" spans="1:13" ht="24" x14ac:dyDescent="0.2">
      <c r="A449" s="98" t="s">
        <v>1191</v>
      </c>
      <c r="B449" s="98" t="s">
        <v>1944</v>
      </c>
      <c r="C449" s="98" t="s">
        <v>267</v>
      </c>
      <c r="D449" s="99" t="s">
        <v>1192</v>
      </c>
      <c r="E449" s="100"/>
      <c r="F449" s="100"/>
      <c r="G449" s="100"/>
      <c r="H449" s="100"/>
      <c r="I449" s="100"/>
      <c r="J449" s="100"/>
      <c r="K449" s="100" t="s">
        <v>1384</v>
      </c>
      <c r="L449" s="101" t="s">
        <v>1384</v>
      </c>
      <c r="M449" s="99"/>
    </row>
    <row r="450" spans="1:13" ht="24" x14ac:dyDescent="0.2">
      <c r="A450" s="98" t="s">
        <v>1193</v>
      </c>
      <c r="B450" s="98" t="s">
        <v>1945</v>
      </c>
      <c r="C450" s="98" t="s">
        <v>267</v>
      </c>
      <c r="D450" s="99" t="s">
        <v>1194</v>
      </c>
      <c r="E450" s="100"/>
      <c r="F450" s="100"/>
      <c r="G450" s="100"/>
      <c r="H450" s="100"/>
      <c r="I450" s="100"/>
      <c r="J450" s="100"/>
      <c r="K450" s="100" t="s">
        <v>1384</v>
      </c>
      <c r="L450" s="101" t="s">
        <v>1384</v>
      </c>
      <c r="M450" s="99"/>
    </row>
    <row r="451" spans="1:13" ht="24" x14ac:dyDescent="0.2">
      <c r="A451" s="98" t="s">
        <v>1195</v>
      </c>
      <c r="B451" s="98" t="s">
        <v>1946</v>
      </c>
      <c r="C451" s="98" t="s">
        <v>267</v>
      </c>
      <c r="D451" s="99" t="s">
        <v>1196</v>
      </c>
      <c r="E451" s="100"/>
      <c r="F451" s="100"/>
      <c r="G451" s="100"/>
      <c r="H451" s="100"/>
      <c r="I451" s="100"/>
      <c r="J451" s="100"/>
      <c r="K451" s="100" t="s">
        <v>1384</v>
      </c>
      <c r="L451" s="101" t="s">
        <v>1384</v>
      </c>
      <c r="M451" s="99"/>
    </row>
    <row r="452" spans="1:13" ht="24" x14ac:dyDescent="0.2">
      <c r="A452" s="98" t="s">
        <v>1197</v>
      </c>
      <c r="B452" s="98" t="s">
        <v>1947</v>
      </c>
      <c r="C452" s="98" t="s">
        <v>267</v>
      </c>
      <c r="D452" s="99" t="s">
        <v>1198</v>
      </c>
      <c r="E452" s="100"/>
      <c r="F452" s="100"/>
      <c r="G452" s="100"/>
      <c r="H452" s="100"/>
      <c r="I452" s="100"/>
      <c r="J452" s="100"/>
      <c r="K452" s="100" t="s">
        <v>1384</v>
      </c>
      <c r="L452" s="101" t="s">
        <v>1384</v>
      </c>
      <c r="M452" s="99"/>
    </row>
    <row r="453" spans="1:13" x14ac:dyDescent="0.2">
      <c r="A453" s="98" t="s">
        <v>1199</v>
      </c>
      <c r="B453" s="98" t="s">
        <v>1948</v>
      </c>
      <c r="C453" s="98" t="s">
        <v>267</v>
      </c>
      <c r="D453" s="99" t="s">
        <v>1200</v>
      </c>
      <c r="E453" s="100"/>
      <c r="F453" s="100"/>
      <c r="G453" s="100"/>
      <c r="H453" s="100"/>
      <c r="I453" s="100"/>
      <c r="J453" s="100"/>
      <c r="K453" s="100" t="s">
        <v>1384</v>
      </c>
      <c r="L453" s="101" t="s">
        <v>1384</v>
      </c>
      <c r="M453" s="99"/>
    </row>
    <row r="454" spans="1:13" x14ac:dyDescent="0.2">
      <c r="A454" s="98" t="s">
        <v>1201</v>
      </c>
      <c r="B454" s="98" t="s">
        <v>1949</v>
      </c>
      <c r="C454" s="98" t="s">
        <v>441</v>
      </c>
      <c r="D454" s="99" t="s">
        <v>1202</v>
      </c>
      <c r="E454" s="100"/>
      <c r="F454" s="100"/>
      <c r="G454" s="100"/>
      <c r="H454" s="100"/>
      <c r="I454" s="100"/>
      <c r="J454" s="100"/>
      <c r="K454" s="100" t="s">
        <v>1384</v>
      </c>
      <c r="L454" s="101" t="s">
        <v>1384</v>
      </c>
      <c r="M454" s="99"/>
    </row>
    <row r="455" spans="1:13" ht="24" x14ac:dyDescent="0.2">
      <c r="A455" s="98" t="s">
        <v>1203</v>
      </c>
      <c r="B455" s="98" t="s">
        <v>1950</v>
      </c>
      <c r="C455" s="98" t="s">
        <v>441</v>
      </c>
      <c r="D455" s="99" t="s">
        <v>1204</v>
      </c>
      <c r="E455" s="100"/>
      <c r="F455" s="100"/>
      <c r="G455" s="100"/>
      <c r="H455" s="100"/>
      <c r="I455" s="100"/>
      <c r="J455" s="100"/>
      <c r="K455" s="100" t="s">
        <v>1384</v>
      </c>
      <c r="L455" s="101" t="s">
        <v>1384</v>
      </c>
      <c r="M455" s="99"/>
    </row>
    <row r="456" spans="1:13" ht="24" x14ac:dyDescent="0.2">
      <c r="A456" s="98" t="s">
        <v>1205</v>
      </c>
      <c r="B456" s="98" t="s">
        <v>1951</v>
      </c>
      <c r="C456" s="98" t="s">
        <v>441</v>
      </c>
      <c r="D456" s="99" t="s">
        <v>1206</v>
      </c>
      <c r="E456" s="100"/>
      <c r="F456" s="100"/>
      <c r="G456" s="100"/>
      <c r="H456" s="100"/>
      <c r="I456" s="100"/>
      <c r="J456" s="100"/>
      <c r="K456" s="100" t="s">
        <v>1384</v>
      </c>
      <c r="L456" s="101" t="s">
        <v>1384</v>
      </c>
      <c r="M456" s="99"/>
    </row>
    <row r="457" spans="1:13" x14ac:dyDescent="0.2">
      <c r="A457" s="98" t="s">
        <v>1207</v>
      </c>
      <c r="B457" s="98" t="s">
        <v>1952</v>
      </c>
      <c r="C457" s="98" t="s">
        <v>412</v>
      </c>
      <c r="D457" s="99" t="s">
        <v>1208</v>
      </c>
      <c r="E457" s="100"/>
      <c r="F457" s="100"/>
      <c r="G457" s="100"/>
      <c r="H457" s="100"/>
      <c r="I457" s="100"/>
      <c r="J457" s="100"/>
      <c r="K457" s="100" t="s">
        <v>1384</v>
      </c>
      <c r="L457" s="101" t="s">
        <v>1384</v>
      </c>
      <c r="M457" s="99"/>
    </row>
    <row r="458" spans="1:13" ht="24" x14ac:dyDescent="0.2">
      <c r="A458" s="98" t="s">
        <v>1209</v>
      </c>
      <c r="B458" s="98" t="s">
        <v>1953</v>
      </c>
      <c r="C458" s="98" t="s">
        <v>267</v>
      </c>
      <c r="D458" s="99" t="s">
        <v>1210</v>
      </c>
      <c r="E458" s="100"/>
      <c r="F458" s="100"/>
      <c r="G458" s="100"/>
      <c r="H458" s="100"/>
      <c r="I458" s="100"/>
      <c r="J458" s="100"/>
      <c r="K458" s="100" t="s">
        <v>1384</v>
      </c>
      <c r="L458" s="101" t="s">
        <v>1384</v>
      </c>
      <c r="M458" s="99"/>
    </row>
    <row r="459" spans="1:13" ht="24" x14ac:dyDescent="0.2">
      <c r="A459" s="98" t="s">
        <v>1211</v>
      </c>
      <c r="B459" s="98" t="s">
        <v>1954</v>
      </c>
      <c r="C459" s="98" t="s">
        <v>267</v>
      </c>
      <c r="D459" s="99" t="s">
        <v>1212</v>
      </c>
      <c r="E459" s="100"/>
      <c r="F459" s="100"/>
      <c r="G459" s="100"/>
      <c r="H459" s="100"/>
      <c r="I459" s="100"/>
      <c r="J459" s="100"/>
      <c r="K459" s="100" t="s">
        <v>1384</v>
      </c>
      <c r="L459" s="101" t="s">
        <v>1384</v>
      </c>
      <c r="M459" s="99"/>
    </row>
    <row r="460" spans="1:13" ht="24" x14ac:dyDescent="0.2">
      <c r="A460" s="98" t="s">
        <v>1213</v>
      </c>
      <c r="B460" s="98" t="s">
        <v>1955</v>
      </c>
      <c r="C460" s="98" t="s">
        <v>267</v>
      </c>
      <c r="D460" s="99" t="s">
        <v>1214</v>
      </c>
      <c r="E460" s="100"/>
      <c r="F460" s="100"/>
      <c r="G460" s="100"/>
      <c r="H460" s="100"/>
      <c r="I460" s="100"/>
      <c r="J460" s="100"/>
      <c r="K460" s="100" t="s">
        <v>1384</v>
      </c>
      <c r="L460" s="101" t="s">
        <v>1384</v>
      </c>
      <c r="M460" s="99"/>
    </row>
    <row r="461" spans="1:13" ht="24" x14ac:dyDescent="0.2">
      <c r="A461" s="98" t="s">
        <v>1215</v>
      </c>
      <c r="B461" s="98" t="s">
        <v>1956</v>
      </c>
      <c r="C461" s="98" t="s">
        <v>267</v>
      </c>
      <c r="D461" s="99" t="s">
        <v>1216</v>
      </c>
      <c r="E461" s="100"/>
      <c r="F461" s="100"/>
      <c r="G461" s="100"/>
      <c r="H461" s="100"/>
      <c r="I461" s="100"/>
      <c r="J461" s="100"/>
      <c r="K461" s="100" t="s">
        <v>1384</v>
      </c>
      <c r="L461" s="101" t="s">
        <v>1384</v>
      </c>
      <c r="M461" s="99"/>
    </row>
    <row r="462" spans="1:13" x14ac:dyDescent="0.2">
      <c r="A462" s="98" t="s">
        <v>1217</v>
      </c>
      <c r="B462" s="98" t="s">
        <v>1957</v>
      </c>
      <c r="C462" s="98" t="s">
        <v>267</v>
      </c>
      <c r="D462" s="99" t="s">
        <v>1218</v>
      </c>
      <c r="E462" s="100"/>
      <c r="F462" s="100"/>
      <c r="G462" s="100"/>
      <c r="H462" s="100"/>
      <c r="I462" s="100"/>
      <c r="J462" s="100"/>
      <c r="K462" s="100" t="s">
        <v>1384</v>
      </c>
      <c r="L462" s="101" t="s">
        <v>1384</v>
      </c>
      <c r="M462" s="99"/>
    </row>
    <row r="463" spans="1:13" x14ac:dyDescent="0.2">
      <c r="A463" s="98" t="s">
        <v>1219</v>
      </c>
      <c r="B463" s="98" t="s">
        <v>1958</v>
      </c>
      <c r="C463" s="98" t="s">
        <v>267</v>
      </c>
      <c r="D463" s="99" t="s">
        <v>1220</v>
      </c>
      <c r="E463" s="100"/>
      <c r="F463" s="100"/>
      <c r="G463" s="100"/>
      <c r="H463" s="100"/>
      <c r="I463" s="100"/>
      <c r="J463" s="100"/>
      <c r="K463" s="100" t="s">
        <v>1384</v>
      </c>
      <c r="L463" s="101" t="s">
        <v>1384</v>
      </c>
      <c r="M463" s="99"/>
    </row>
    <row r="464" spans="1:13" ht="36" x14ac:dyDescent="0.2">
      <c r="A464" s="98" t="s">
        <v>414</v>
      </c>
      <c r="B464" s="98" t="s">
        <v>1959</v>
      </c>
      <c r="C464" s="98" t="s">
        <v>415</v>
      </c>
      <c r="D464" s="99" t="s">
        <v>1221</v>
      </c>
      <c r="E464" s="100" t="s">
        <v>1384</v>
      </c>
      <c r="F464" s="100" t="s">
        <v>1384</v>
      </c>
      <c r="G464" s="100" t="s">
        <v>1384</v>
      </c>
      <c r="H464" s="100"/>
      <c r="I464" s="100" t="s">
        <v>1384</v>
      </c>
      <c r="J464" s="100" t="s">
        <v>1384</v>
      </c>
      <c r="K464" s="113" t="s">
        <v>1384</v>
      </c>
      <c r="L464" s="101" t="s">
        <v>1384</v>
      </c>
      <c r="M464" s="99" t="s">
        <v>1796</v>
      </c>
    </row>
    <row r="465" spans="1:13" ht="36" x14ac:dyDescent="0.2">
      <c r="A465" s="98" t="s">
        <v>1222</v>
      </c>
      <c r="B465" s="98" t="s">
        <v>1960</v>
      </c>
      <c r="C465" s="98" t="s">
        <v>1961</v>
      </c>
      <c r="D465" s="99" t="s">
        <v>1961</v>
      </c>
      <c r="E465" s="100" t="s">
        <v>1384</v>
      </c>
      <c r="F465" s="100" t="s">
        <v>1384</v>
      </c>
      <c r="G465" s="100" t="s">
        <v>1384</v>
      </c>
      <c r="H465" s="100"/>
      <c r="I465" s="100" t="s">
        <v>1384</v>
      </c>
      <c r="J465" s="100" t="s">
        <v>1384</v>
      </c>
      <c r="K465" s="113" t="s">
        <v>1384</v>
      </c>
      <c r="L465" s="101" t="s">
        <v>1384</v>
      </c>
      <c r="M465" s="99" t="s">
        <v>1796</v>
      </c>
    </row>
    <row r="466" spans="1:13" ht="36" x14ac:dyDescent="0.2">
      <c r="A466" s="98" t="s">
        <v>295</v>
      </c>
      <c r="B466" s="98" t="s">
        <v>1962</v>
      </c>
      <c r="C466" s="98" t="s">
        <v>296</v>
      </c>
      <c r="D466" s="99" t="s">
        <v>1963</v>
      </c>
      <c r="E466" s="100" t="s">
        <v>1384</v>
      </c>
      <c r="F466" s="100" t="s">
        <v>1384</v>
      </c>
      <c r="G466" s="100" t="s">
        <v>1384</v>
      </c>
      <c r="H466" s="100"/>
      <c r="I466" s="100" t="s">
        <v>1384</v>
      </c>
      <c r="J466" s="100" t="s">
        <v>1384</v>
      </c>
      <c r="K466" s="113" t="s">
        <v>1384</v>
      </c>
      <c r="L466" s="101" t="s">
        <v>1384</v>
      </c>
      <c r="M466" s="99" t="s">
        <v>1796</v>
      </c>
    </row>
    <row r="467" spans="1:13" x14ac:dyDescent="0.2">
      <c r="A467" s="98" t="s">
        <v>1225</v>
      </c>
      <c r="B467" s="98" t="s">
        <v>1964</v>
      </c>
      <c r="C467" s="98" t="s">
        <v>1965</v>
      </c>
      <c r="D467" s="99" t="s">
        <v>1965</v>
      </c>
      <c r="E467" s="100"/>
      <c r="F467" s="100"/>
      <c r="G467" s="100"/>
      <c r="H467" s="100"/>
      <c r="I467" s="100"/>
      <c r="J467" s="100"/>
      <c r="K467" s="100" t="s">
        <v>1384</v>
      </c>
      <c r="L467" s="101" t="s">
        <v>1384</v>
      </c>
      <c r="M467" s="99"/>
    </row>
    <row r="468" spans="1:13" x14ac:dyDescent="0.2">
      <c r="A468" s="98" t="s">
        <v>1227</v>
      </c>
      <c r="B468" s="98" t="s">
        <v>1966</v>
      </c>
      <c r="C468" s="98" t="s">
        <v>1967</v>
      </c>
      <c r="D468" s="99" t="s">
        <v>1967</v>
      </c>
      <c r="E468" s="100"/>
      <c r="F468" s="100"/>
      <c r="G468" s="100"/>
      <c r="H468" s="100"/>
      <c r="I468" s="100"/>
      <c r="J468" s="100"/>
      <c r="K468" s="100" t="s">
        <v>1384</v>
      </c>
      <c r="L468" s="101" t="s">
        <v>1384</v>
      </c>
      <c r="M468" s="99"/>
    </row>
    <row r="469" spans="1:13" x14ac:dyDescent="0.2">
      <c r="A469" s="98" t="s">
        <v>1229</v>
      </c>
      <c r="B469" s="98" t="s">
        <v>1968</v>
      </c>
      <c r="C469" s="98" t="s">
        <v>1969</v>
      </c>
      <c r="D469" s="99" t="s">
        <v>1969</v>
      </c>
      <c r="E469" s="100"/>
      <c r="F469" s="100"/>
      <c r="G469" s="100"/>
      <c r="H469" s="100"/>
      <c r="I469" s="100"/>
      <c r="J469" s="100"/>
      <c r="K469" s="100" t="s">
        <v>1384</v>
      </c>
      <c r="L469" s="101" t="s">
        <v>1384</v>
      </c>
      <c r="M469" s="99"/>
    </row>
    <row r="470" spans="1:13" x14ac:dyDescent="0.2">
      <c r="A470" s="98" t="s">
        <v>1231</v>
      </c>
      <c r="B470" s="98" t="s">
        <v>1970</v>
      </c>
      <c r="C470" s="98" t="s">
        <v>1971</v>
      </c>
      <c r="D470" s="99" t="s">
        <v>1971</v>
      </c>
      <c r="E470" s="100"/>
      <c r="F470" s="100"/>
      <c r="G470" s="100"/>
      <c r="H470" s="100"/>
      <c r="I470" s="100"/>
      <c r="J470" s="100"/>
      <c r="K470" s="100" t="s">
        <v>1384</v>
      </c>
      <c r="L470" s="101" t="s">
        <v>1384</v>
      </c>
      <c r="M470" s="99"/>
    </row>
    <row r="471" spans="1:13" x14ac:dyDescent="0.2">
      <c r="A471" s="110" t="s">
        <v>487</v>
      </c>
      <c r="B471" s="110" t="s">
        <v>492</v>
      </c>
      <c r="C471" s="110" t="s">
        <v>488</v>
      </c>
      <c r="D471" s="110" t="s">
        <v>488</v>
      </c>
      <c r="E471" s="100" t="s">
        <v>1384</v>
      </c>
      <c r="F471" s="100" t="s">
        <v>1384</v>
      </c>
      <c r="G471" s="100" t="s">
        <v>1384</v>
      </c>
      <c r="H471" s="100"/>
      <c r="I471" s="100" t="s">
        <v>1384</v>
      </c>
      <c r="J471" s="100" t="s">
        <v>1384</v>
      </c>
      <c r="K471" s="100"/>
      <c r="L471" s="109"/>
      <c r="M471" s="99"/>
    </row>
    <row r="472" spans="1:13" x14ac:dyDescent="0.2">
      <c r="A472" s="110" t="s">
        <v>487</v>
      </c>
      <c r="B472" s="110" t="s">
        <v>492</v>
      </c>
      <c r="C472" s="110" t="s">
        <v>1972</v>
      </c>
      <c r="D472" s="110" t="s">
        <v>1972</v>
      </c>
      <c r="E472" s="100" t="s">
        <v>1384</v>
      </c>
      <c r="F472" s="100" t="s">
        <v>1384</v>
      </c>
      <c r="G472" s="100" t="s">
        <v>1384</v>
      </c>
      <c r="H472" s="100"/>
      <c r="I472" s="100" t="s">
        <v>1384</v>
      </c>
      <c r="J472" s="100" t="s">
        <v>1384</v>
      </c>
      <c r="K472" s="100"/>
      <c r="L472" s="109"/>
      <c r="M472" s="99"/>
    </row>
    <row r="473" spans="1:13" x14ac:dyDescent="0.2">
      <c r="A473" s="110" t="s">
        <v>487</v>
      </c>
      <c r="B473" s="110" t="s">
        <v>494</v>
      </c>
      <c r="C473" s="110" t="s">
        <v>1973</v>
      </c>
      <c r="D473" s="110" t="s">
        <v>1973</v>
      </c>
      <c r="E473" s="100" t="s">
        <v>1384</v>
      </c>
      <c r="F473" s="100" t="s">
        <v>1384</v>
      </c>
      <c r="G473" s="100" t="s">
        <v>1384</v>
      </c>
      <c r="H473" s="100"/>
      <c r="I473" s="100" t="s">
        <v>1384</v>
      </c>
      <c r="J473" s="100"/>
      <c r="K473" s="100"/>
      <c r="L473" s="109"/>
      <c r="M473" s="99"/>
    </row>
  </sheetData>
  <mergeCells count="9">
    <mergeCell ref="K1:K2"/>
    <mergeCell ref="L1:L2"/>
    <mergeCell ref="M1:M2"/>
    <mergeCell ref="A1:A2"/>
    <mergeCell ref="B1:C2"/>
    <mergeCell ref="D1:D2"/>
    <mergeCell ref="E1:H1"/>
    <mergeCell ref="I1:I2"/>
    <mergeCell ref="J1:J2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0. Modello CP</vt:lpstr>
      <vt:lpstr>1. Voci per Destinazione</vt:lpstr>
      <vt:lpstr>2. Transcodifica CP-CE</vt:lpstr>
      <vt:lpstr>Modello CE</vt:lpstr>
      <vt:lpstr>Bil. ver.</vt:lpstr>
      <vt:lpstr>3. Incrocio_Conti_CdC_2</vt:lpstr>
      <vt:lpstr>'0. Modello CP'!Area_stampa</vt:lpstr>
      <vt:lpstr>'2. Transcodifica CP-CE'!Area_stampa</vt:lpstr>
      <vt:lpstr>'0. Modello CP'!Titoli_stampa</vt:lpstr>
      <vt:lpstr>'2. Transcodifica CP-CE'!Titoli_stampa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Meo Lydia</dc:creator>
  <cp:lastModifiedBy>Natale Lagrotteria</cp:lastModifiedBy>
  <cp:lastPrinted>2022-11-03T15:05:17Z</cp:lastPrinted>
  <dcterms:created xsi:type="dcterms:W3CDTF">2018-10-02T09:06:47Z</dcterms:created>
  <dcterms:modified xsi:type="dcterms:W3CDTF">2023-09-27T08:11:30Z</dcterms:modified>
</cp:coreProperties>
</file>